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defaultThemeVersion="124226"/>
  <bookViews>
    <workbookView xWindow="10755" yWindow="15" windowWidth="9765" windowHeight="7725" activeTab="7"/>
  </bookViews>
  <sheets>
    <sheet name="INICIO" sheetId="7" r:id="rId1"/>
    <sheet name="Cuestionario1" sheetId="1" r:id="rId2"/>
    <sheet name="Cuestionario2" sheetId="4" r:id="rId3"/>
    <sheet name="Cuestionario3" sheetId="5" r:id="rId4"/>
    <sheet name="Indicadores Gestion de Operacio" sheetId="2" state="hidden" r:id="rId5"/>
    <sheet name="Indicadores Gestion de Calidad" sheetId="3" state="hidden" r:id="rId6"/>
    <sheet name="Resultado" sheetId="6" r:id="rId7"/>
    <sheet name="Posibles Implicaciones" sheetId="8" r:id="rId8"/>
  </sheets>
  <externalReferences>
    <externalReference r:id="rId9"/>
  </externalReferences>
  <definedNames>
    <definedName name="AccionesCevaluadas">Cuestionario3!$C$44</definedName>
    <definedName name="Agotados">Cuestionario2!$C$35</definedName>
    <definedName name="AsistencialRequerido">'Indicadores Gestion de Operacio'!$B$14</definedName>
    <definedName name="BasiliaAR">Resultado!$C$17</definedName>
    <definedName name="BasiliaCAD">[1]Cuestionario!$B$52</definedName>
    <definedName name="BasiliaCPd">[1]Cuestionario!$B$55</definedName>
    <definedName name="BCirugias">Cuestionario3!#REF!</definedName>
    <definedName name="BConsultaE">Cuestionario3!$C$66</definedName>
    <definedName name="BConsultaG">Cuestionario3!$C$55</definedName>
    <definedName name="BevaluacionMediasP">Cuestionario3!$C$16</definedName>
    <definedName name="BMedidasC">Cuestionario3!$C$33</definedName>
    <definedName name="BMedidasP">Cuestionario3!$C$11</definedName>
    <definedName name="CapacidadFisica">Cuestionario1!$C$18</definedName>
    <definedName name="CapacidadReal">Cuestionario1!$C$21</definedName>
    <definedName name="CirugiasProgramadas">Cuestionario3!#REF!</definedName>
    <definedName name="CitasAtendidasDespuesDia">Cuestionario1!$C$61</definedName>
    <definedName name="CitasAtendidasDia">Cuestionario1!$C$49</definedName>
    <definedName name="CitasAtendidasTurno">Cuestionario1!$C$88</definedName>
    <definedName name="CitasDemandadasMes">Cuestionario1!$C$58</definedName>
    <definedName name="CitasDia">Cuestionario1!$C$49</definedName>
    <definedName name="CitasProgramadasDia">Cuestionario1!$C$52</definedName>
    <definedName name="CitasProgramadasMes">Cuestionario1!$C$55</definedName>
    <definedName name="CitasPronosticadas">Cuestionario1!$C$79</definedName>
    <definedName name="CitasPronosticadasMes">Cuestionario1!$C$79</definedName>
    <definedName name="Correctivos15Dias">Cuestionario3!$C$49</definedName>
    <definedName name="dd">[1]Cuestionario!$B$17</definedName>
    <definedName name="DiasTranscurridos">Cuestionario3!$C$60</definedName>
    <definedName name="DiasTranscurridosC">Cuestionario3!#REF!</definedName>
    <definedName name="DiasTranscurridosE">Cuestionario3!$C$71</definedName>
    <definedName name="eeee">[1]Cuestionario!$B$49</definedName>
    <definedName name="Espacio_Disponible">Cuestionario2!$C$26</definedName>
    <definedName name="Espacio_Requerido">Cuestionario2!$C$29</definedName>
    <definedName name="ExisteReorden">Cuestionario2!$C$50</definedName>
    <definedName name="Insumos_Fmes">Cuestionario2!$C$47</definedName>
    <definedName name="Insumos_mes">Cuestionario2!$C$44</definedName>
    <definedName name="Insumos_perdidos">Cuestionario2!$C$20</definedName>
    <definedName name="InsumosAlmacenados">Cuestionario2!$C$23</definedName>
    <definedName name="Inventario">Cuestionario2!$C$56</definedName>
    <definedName name="jornada_hrs">Cuestionario1!$C$70</definedName>
    <definedName name="No.CitasEspecializada">Cuestionario3!$C$74</definedName>
    <definedName name="No.CitasGeneral">Cuestionario3!$C$63</definedName>
    <definedName name="No.CorrectivasAlMes">Cuestionario3!$C$38</definedName>
    <definedName name="No.Correctivaseficientes">Cuestionario3!$C$41</definedName>
    <definedName name="No.EmpleadosActuales">Cuestionario1!$C$29</definedName>
    <definedName name="No.EmpleadosAsistencial">Cuestionario1!$C$25</definedName>
    <definedName name="No.EmpleadosSoporte">Cuestionario1!$C$26</definedName>
    <definedName name="No.Estaciones">Cuestionario1!$C$67</definedName>
    <definedName name="No.Predecesora">Cuestionario1!$C$73</definedName>
    <definedName name="No.PreventivasAlMes">Cuestionario3!$C$27</definedName>
    <definedName name="No.PreventivasEficientes">Cuestionario3!$C$24</definedName>
    <definedName name="No.PreventivasEvaluadas">Cuestionario3!$C$21</definedName>
    <definedName name="No.ProcesosEstandarizados">Cuestionario1!$C$37</definedName>
    <definedName name="No.ProcesosQueCumplenConElEstandar">Cuestionario1!$C$40</definedName>
    <definedName name="No.Quejas">Cuestionario3!$C$5</definedName>
    <definedName name="No.UsuariosMes">Cuestionario3!$C$8</definedName>
    <definedName name="NoHayInsumos_AtencionOK">Cuestionario2!$C$32</definedName>
    <definedName name="Obsoleto">Cuestionario2!$C$53</definedName>
    <definedName name="Pedidos_Cumplen">Cuestionario2!$C$17</definedName>
    <definedName name="Pedidos_Cumples">Cuestionario2!$C$17</definedName>
    <definedName name="Pedidos_OK">Cuestionario2!$C$8</definedName>
    <definedName name="PedidosR_NoLlegan">Cuestionario2!$C$14</definedName>
    <definedName name="PedidosRealizados">Cuestionario2!$C$11</definedName>
    <definedName name="PreventivasCumplenTime">Cuestionario3!$C$30</definedName>
    <definedName name="Quejas15Dias">Cuestionario3!$C$52</definedName>
    <definedName name="QuejasEsperaProlongada">Cuestionario3!$C$80</definedName>
    <definedName name="QuejasInfraestructura">Cuestionario3!$C$83</definedName>
    <definedName name="QuejasVariabilidad">Cuestionario3!$C$77</definedName>
    <definedName name="recorridos">Cuestionario1!$C$5</definedName>
    <definedName name="Recorridos1">Cuestionario1!$C$91</definedName>
    <definedName name="rr">Resultado!$C$17</definedName>
    <definedName name="rrr">[1]Cuestionario!$B$46</definedName>
    <definedName name="SiNO">Cuestionario2!$B$2:$B$3</definedName>
    <definedName name="timeAtencionMedica">Cuestionario1!$C$64</definedName>
    <definedName name="timeciclo">Cuestionario1!$C$13</definedName>
    <definedName name="TimeOperaciones">Cuestionario1!$C$14</definedName>
    <definedName name="TimePromedioDeESpera_Atencion">Cuestionario1!$C$46</definedName>
    <definedName name="TimePromedioQueUsuarioPermanece">Cuestionario1!$C$43</definedName>
    <definedName name="timerecorridos">Cuestionario1!$C$15</definedName>
    <definedName name="TurnosDia">Cuestionario1!$C$85</definedName>
  </definedNames>
  <calcPr calcId="125725"/>
</workbook>
</file>

<file path=xl/calcChain.xml><?xml version="1.0" encoding="utf-8"?>
<calcChain xmlns="http://schemas.openxmlformats.org/spreadsheetml/2006/main">
  <c r="H20" i="6"/>
  <c r="H19"/>
  <c r="B35" i="5"/>
  <c r="B57" i="2"/>
  <c r="B60"/>
  <c r="C28" i="6" s="1"/>
  <c r="B34" i="1"/>
  <c r="B15" i="3"/>
  <c r="H15" i="6" s="1"/>
  <c r="G21"/>
  <c r="G20"/>
  <c r="G19"/>
  <c r="G18"/>
  <c r="G17"/>
  <c r="G16"/>
  <c r="G15"/>
  <c r="G13"/>
  <c r="G14"/>
  <c r="G12"/>
  <c r="G11"/>
  <c r="G10"/>
  <c r="G9"/>
  <c r="B28"/>
  <c r="B27"/>
  <c r="B26"/>
  <c r="B25"/>
  <c r="B24"/>
  <c r="B23"/>
  <c r="B22"/>
  <c r="B21"/>
  <c r="B20"/>
  <c r="B19"/>
  <c r="B18"/>
  <c r="B17"/>
  <c r="B16"/>
  <c r="B15"/>
  <c r="B14"/>
  <c r="B13"/>
  <c r="D11"/>
  <c r="D10"/>
  <c r="D9"/>
  <c r="B12"/>
  <c r="B11"/>
  <c r="B10"/>
  <c r="B9"/>
  <c r="B21" i="2"/>
  <c r="C14" i="6" s="1"/>
  <c r="B12" i="3"/>
  <c r="H14" i="6" s="1"/>
  <c r="B68" i="5"/>
  <c r="B57"/>
  <c r="B14" i="2"/>
  <c r="B13" s="1"/>
  <c r="C12" i="6" s="1"/>
  <c r="B26" i="3"/>
  <c r="B29"/>
  <c r="B54" i="2"/>
  <c r="C26" i="6" s="1"/>
  <c r="B51" i="2"/>
  <c r="C25" i="6" s="1"/>
  <c r="B32" i="3"/>
  <c r="H21" i="6" s="1"/>
  <c r="B33" i="2"/>
  <c r="C19" i="6" s="1"/>
  <c r="B39" i="2"/>
  <c r="C21" i="6" s="1"/>
  <c r="B4" i="2"/>
  <c r="C9" i="6" s="1"/>
  <c r="B25" i="2"/>
  <c r="C17" i="6" s="1"/>
  <c r="C24" i="1"/>
  <c r="B48" i="2" l="1"/>
  <c r="C24" i="6" s="1"/>
  <c r="B18" i="2"/>
  <c r="C13" i="6" s="1"/>
  <c r="B10" i="2"/>
  <c r="C11" i="6" s="1"/>
  <c r="B7" i="3"/>
  <c r="H11" i="6" s="1"/>
  <c r="B6" i="3"/>
  <c r="H10" i="6" s="1"/>
  <c r="B20" i="3"/>
  <c r="H17" i="6" s="1"/>
  <c r="B5" i="3"/>
  <c r="B4"/>
  <c r="H9" i="6" s="1"/>
  <c r="B10" i="3"/>
  <c r="H12" i="6" s="1"/>
  <c r="B11" i="3"/>
  <c r="H13" i="6" s="1"/>
  <c r="B17" i="3"/>
  <c r="B16"/>
  <c r="H16" i="6" s="1"/>
  <c r="B23" i="3"/>
  <c r="H18" i="6" s="1"/>
  <c r="C27"/>
  <c r="B45" i="2"/>
  <c r="C23" i="6" s="1"/>
  <c r="B42" i="2"/>
  <c r="C22" i="6" s="1"/>
  <c r="B36" i="2"/>
  <c r="C20" i="6" s="1"/>
  <c r="C13" i="1"/>
  <c r="B28" i="2" s="1"/>
  <c r="C18" i="6" s="1"/>
  <c r="B7" i="2"/>
  <c r="C10" i="6" s="1"/>
  <c r="B24" i="2"/>
  <c r="C16" i="6" s="1"/>
  <c r="B18" i="5"/>
  <c r="B13"/>
  <c r="B10" i="1"/>
  <c r="B23" i="2" l="1"/>
  <c r="B22" s="1"/>
  <c r="C15" i="6" s="1"/>
</calcChain>
</file>

<file path=xl/sharedStrings.xml><?xml version="1.0" encoding="utf-8"?>
<sst xmlns="http://schemas.openxmlformats.org/spreadsheetml/2006/main" count="294" uniqueCount="171">
  <si>
    <t>Tiempo de Ciclo</t>
  </si>
  <si>
    <t>Utilización de la Planta Física</t>
  </si>
  <si>
    <t>Distribución</t>
  </si>
  <si>
    <t>Cumplimiento de los requerimientos de personal</t>
  </si>
  <si>
    <t>Numero de Empleados requeridos</t>
  </si>
  <si>
    <t>Proporción de personal capacitado</t>
  </si>
  <si>
    <t xml:space="preserve">Estandarización </t>
  </si>
  <si>
    <t>Variabilidad del servicio</t>
  </si>
  <si>
    <t>Cumplimiento del tiempo de ciclo</t>
  </si>
  <si>
    <t>Tiempo de Espera</t>
  </si>
  <si>
    <t xml:space="preserve">Proporción tiempo en cola </t>
  </si>
  <si>
    <t>Capacidad</t>
  </si>
  <si>
    <t>Proporción de citas asignadas atendidas</t>
  </si>
  <si>
    <t>Capacidad de cubrimiento de la demanda</t>
  </si>
  <si>
    <t>Proporción de usuarios atendidos fuera del tiempo establecido</t>
  </si>
  <si>
    <t>Compras</t>
  </si>
  <si>
    <t>Cumplimiento de las especificaciones del insumo requerido</t>
  </si>
  <si>
    <t>Indicador</t>
  </si>
  <si>
    <t>Indicadores de Calidad</t>
  </si>
  <si>
    <t>Calidad del servicio</t>
  </si>
  <si>
    <t>Servicios generados sin queja</t>
  </si>
  <si>
    <t>Acciones Preventivas</t>
  </si>
  <si>
    <t>Proporción de medidas preventivas evaluadas</t>
  </si>
  <si>
    <t>Acciones Correctivas</t>
  </si>
  <si>
    <t>Seguimiento de la Calidad</t>
  </si>
  <si>
    <t>Proporción de medidas correctivas evaluadas</t>
  </si>
  <si>
    <t>Gestión de Operaciones</t>
  </si>
  <si>
    <t>R/</t>
  </si>
  <si>
    <t>1.Cuantas veces un usuario realiza un mismo recorrido durante la prestación de un servicio?</t>
  </si>
  <si>
    <t>2. Tiene estandarizado el tiempo de las Operaciones?</t>
  </si>
  <si>
    <t>SI</t>
  </si>
  <si>
    <t>NO</t>
  </si>
  <si>
    <t>Tiempo de Operaciones</t>
  </si>
  <si>
    <t>Tiempo de Recorridos</t>
  </si>
  <si>
    <t>5. Cuantas personas alberga realmente en un hora ?</t>
  </si>
  <si>
    <t xml:space="preserve">R/ </t>
  </si>
  <si>
    <t>1. Número promedio de quejas recibidas al mes</t>
  </si>
  <si>
    <t xml:space="preserve">2. Número promedio de usuarios atendidos al mes </t>
  </si>
  <si>
    <t>3. Se toman medidas preventivas para mejorar el servicio prestado?</t>
  </si>
  <si>
    <t>5. Número de medidas preventivas evaluadas</t>
  </si>
  <si>
    <t>3. Cantidad de pedidos que realizados que no llegan a la empresa</t>
  </si>
  <si>
    <t>1.Cantidad de pedidos de insumos  que llegan completos y en la fecha establecida</t>
  </si>
  <si>
    <t xml:space="preserve">2. Cantidad de pedidos realizados </t>
  </si>
  <si>
    <t>4. Cantidad de pedidos realizados que llegan a la empresa y cumplen con las especificaciones</t>
  </si>
  <si>
    <t>5. Cantidad de insumos que se pierde por malas condiciones de almacenaje</t>
  </si>
  <si>
    <t>6. Cantidad de insumos que son almacenados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</si>
  <si>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</si>
  <si>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7. Espacio Disponible para almacenaje de los insumos</t>
  </si>
  <si>
    <t xml:space="preserve">8. Espacio que se requiere para almacenar los insumos </t>
  </si>
  <si>
    <t>9. Cantidad de Veces en las que no hay insumos para prestar el servicio a un usuario, pero se logra prestar el servicio</t>
  </si>
  <si>
    <t>10. Cantidad de veces en las que hay agotados (insumos)</t>
  </si>
  <si>
    <t>11. Cada cuanto se revisa el inventario?</t>
  </si>
  <si>
    <t>Diario</t>
  </si>
  <si>
    <t>Semanal</t>
  </si>
  <si>
    <t>Mensual</t>
  </si>
  <si>
    <t>Semestral</t>
  </si>
  <si>
    <t xml:space="preserve">13. Cantidad de insumos utilizados durante un mes </t>
  </si>
  <si>
    <t>Horario de Citas</t>
  </si>
  <si>
    <t>Capital Humano Asistencial</t>
  </si>
  <si>
    <t>Asistencial</t>
  </si>
  <si>
    <t>Capacitación Personal</t>
  </si>
  <si>
    <t>Proporción de Procesos Consecutivos</t>
  </si>
  <si>
    <t>Disponibilidad de Insumos</t>
  </si>
  <si>
    <t>Frecuencia de Agotados</t>
  </si>
  <si>
    <t>Porcentaje de cumplimiento de especificaciones de insumos</t>
  </si>
  <si>
    <t>Planeación de los requerimientos de demanda</t>
  </si>
  <si>
    <t>14. Cantidad de insumos que se espera sean consumidos durante un mes (Pronóstico)</t>
  </si>
  <si>
    <t>Condiciones de Almacenaje</t>
  </si>
  <si>
    <t>Espacio Disponible para Almacenaje</t>
  </si>
  <si>
    <t>Disponibilidad de almacenaje</t>
  </si>
  <si>
    <t>Descuido del manejo de inventario</t>
  </si>
  <si>
    <t>Porcentaje de Cumplimiento fechas de entrega</t>
  </si>
  <si>
    <t>Cumplimiento en la realización de los pedidos</t>
  </si>
  <si>
    <t>Porcentaje de cumplimiento de realización de pedidos</t>
  </si>
  <si>
    <t>Establecimiento del punto de reorden</t>
  </si>
  <si>
    <t>15. Existe un punto de Reorden?</t>
  </si>
  <si>
    <t>Existencia de punto de reorden</t>
  </si>
  <si>
    <t>Cubrimiento de la Demanda</t>
  </si>
  <si>
    <t>Capacidad de Asignación consulta médica general</t>
  </si>
  <si>
    <t>Capacidad de asignación de consulta médica especializada</t>
  </si>
  <si>
    <t>6. Número de medidas preventivas eficientes emprendidas en un mes</t>
  </si>
  <si>
    <t>,</t>
  </si>
  <si>
    <t>Proporción de quejas por espera Prolongada</t>
  </si>
  <si>
    <t>Obsolescencia del inventario</t>
  </si>
  <si>
    <t>17. Cantidad de inventario revisado</t>
  </si>
  <si>
    <t>Cumplimiento en entrega de pedidos</t>
  </si>
  <si>
    <t>A continuación encontrara una seria de preguntas acerca de la empresa hacia la que se dirige el diagnóstico de las áreas de gestión de operaciones y calidad</t>
  </si>
  <si>
    <t>Asertividad en la planeación de la demanda</t>
  </si>
  <si>
    <t>24. Cantidad de personal que trabajo por turno</t>
  </si>
  <si>
    <t>Administrativo/Soporte</t>
  </si>
  <si>
    <t>7. Cantidad de empleados actuales que han sido capacitados</t>
  </si>
  <si>
    <t>8. Tienen los procesos estandarizados?</t>
  </si>
  <si>
    <t>11 Cual es el tiempo promedio que un Usuario permanece en las instalaciones?</t>
  </si>
  <si>
    <t xml:space="preserve">12.Cual es el tiempo promedio que un usuario debe esperar para recibir atención medica? </t>
  </si>
  <si>
    <t>14 Número  de citas que han sido programadas para ser atendidas en un día</t>
  </si>
  <si>
    <t>15. Número de citas programadas durante un mes</t>
  </si>
  <si>
    <t>16. Número de citas que son demandas durante un mes</t>
  </si>
  <si>
    <t>18. Cual es el tiempo promedio de duración de la atención medica?</t>
  </si>
  <si>
    <t>19. Número de estaciones del servicio?</t>
  </si>
  <si>
    <t>23. Cantidad de citas pronosticadas para ser atendidas en un mes</t>
  </si>
  <si>
    <t>26. Cantidad promedio de citas atendidas por turno</t>
  </si>
  <si>
    <t>8. Numero de medidas preventivas que se cumplen en el tiempo establecido</t>
  </si>
  <si>
    <t>9.Se toman medidas correctivas para disminuir las quejas de los usuarios?</t>
  </si>
  <si>
    <t>10. Número de acciones correctivas emprendidas en un mes</t>
  </si>
  <si>
    <t>11. Número de acciones correctivas eficientes emprendidas en un mes</t>
  </si>
  <si>
    <t>12. Número de acciones correctivas evaluadas en un mes</t>
  </si>
  <si>
    <t>15. Realizan Consulta médica general?</t>
  </si>
  <si>
    <t>17. Número de citas medicas generales asignadas en un mes</t>
  </si>
  <si>
    <t>18. Realizan Consulta médica especializada?</t>
  </si>
  <si>
    <t xml:space="preserve">20. Número de citas medicas especializadas asignadas en un mes </t>
  </si>
  <si>
    <t>23.Número de quejas generadas por infraestructura deficiente en un mes</t>
  </si>
  <si>
    <t>27. Numero de recorridos que se realizan</t>
  </si>
  <si>
    <t>Valor Ideal</t>
  </si>
  <si>
    <t xml:space="preserve">La siguiente tabla muestra el valor ideal y los valores que obtuvo la Clínica Basilia. </t>
  </si>
  <si>
    <t>Esta Tabla le permitirá comprar el valor de su indicador con el valor ideal y el valor que obtuvo La Clínica Basilia, la cual actualmente esta desarrollando procesos de mejora continua y se destaco por su desempeño en el área de gestión de operaciones y calidad dentro del estudio realizado para el desarrollo de la herramienta</t>
  </si>
  <si>
    <t>Clínica Basilia</t>
  </si>
  <si>
    <t>Su Indicador</t>
  </si>
  <si>
    <t>Asertividad en requerimientos de materiales</t>
  </si>
  <si>
    <t>Condiciones de almacenaje deficientes</t>
  </si>
  <si>
    <t>Indicadores Gestión de Operaciones</t>
  </si>
  <si>
    <t>Indicadores de Gestión de Operaciones</t>
  </si>
  <si>
    <t>Proporción recorridos repetitivos</t>
  </si>
  <si>
    <t>Porcentaje del tiempo de ciclo destinado a caminatas</t>
  </si>
  <si>
    <t>Planeación de la demanda</t>
  </si>
  <si>
    <t>Indicadores Gestión de Calidad</t>
  </si>
  <si>
    <t>Oportunidad de la asignación cita medica general</t>
  </si>
  <si>
    <t>Oportunidad de la asignación cita medica especializada</t>
  </si>
  <si>
    <t>Cumplimiento del estándar</t>
  </si>
  <si>
    <t>Proporción de quejas por Infraestructura deficiente</t>
  </si>
  <si>
    <t>Efectividad de las medidas preventivas</t>
  </si>
  <si>
    <t>Proporción de quejas resueltas antes de 15 días</t>
  </si>
  <si>
    <t>Numero de quejas en 15 días</t>
  </si>
  <si>
    <t>Proporcion de medidas preventivas eficientes</t>
  </si>
  <si>
    <t>Efectividad de acciones Correctivas</t>
  </si>
  <si>
    <t>No Aplica</t>
  </si>
  <si>
    <t>3. Cual es el tiempo estándar de atención (Tiempo de Ciclo)?</t>
  </si>
  <si>
    <t>4. Cuantas personas es capaz albergar en sus instalaciones durante un hora?</t>
  </si>
  <si>
    <t>6. Cantidad de empleados con los que cuenta actualmente la empresa</t>
  </si>
  <si>
    <t>9. Cuantos procesos están estandarizados?</t>
  </si>
  <si>
    <t>10. Cuantos procesos cumplen con el estándar?</t>
  </si>
  <si>
    <t>13.Número de citas atendidas en promedio en un día</t>
  </si>
  <si>
    <t xml:space="preserve">17. Número promedio de citas atendidas después del tiempo programado en un día </t>
  </si>
  <si>
    <t>(recepción, caja, consultorio, etc.)</t>
  </si>
  <si>
    <t>20. Cuantas horas constituyen la jornada de atención medica?</t>
  </si>
  <si>
    <t>21. Número de estaciones que se encuentran justo después de su predecesora ( distribución física)</t>
  </si>
  <si>
    <t>22. Cuantos días al mes se presta atención médica?</t>
  </si>
  <si>
    <t xml:space="preserve">25. Cantidad de turnos por día </t>
  </si>
  <si>
    <t xml:space="preserve">7. Número de medidas preventivas emprendidas en un mes </t>
  </si>
  <si>
    <t>13. Número de quejas en las cuales se adoptan los correctivos requeridos antes de 15 días</t>
  </si>
  <si>
    <t>14.Número de quejas recibidas durante 15 días</t>
  </si>
  <si>
    <t>16. Cuantos días transcurren desde que un usuario solicita  cita médica general y este usuario es atendido?</t>
  </si>
  <si>
    <t>19. Cuantos días transcurren desde que un usuario solicita  cita médica especializada y este usuario es atendido?</t>
  </si>
  <si>
    <t>21. Número de quejas generadas por la variabilidad del servicio y por el tiempo transcurrido entre la solicitud de la cita y la asignación de la misma durante un mes</t>
  </si>
  <si>
    <t>22. Número de quejas generadas por espera prolongada en un mes</t>
  </si>
  <si>
    <t>Gestión de Calidad</t>
  </si>
  <si>
    <t>Las preguntas que encontrara a continuación deben responderse para el mismo periodo de tiempo, tomar como referencia un mes</t>
  </si>
  <si>
    <t>12. Existe una cantidad mínima en el que debe mantenerse el inventario de insumos?</t>
  </si>
  <si>
    <t>16. Cantidad de inventario obsoleto encontrado después de revisión</t>
  </si>
  <si>
    <t>Trimestral</t>
  </si>
  <si>
    <t>4. Se evalúan las medidas Preventivas?</t>
  </si>
  <si>
    <t xml:space="preserve">Proporcion de usuarios incorfomes con el servicio prestado </t>
  </si>
  <si>
    <t>En el cuestionario 2 encontrará preguntas relacionadas con la gestión de compras de insumos</t>
  </si>
  <si>
    <t>En el cuestionario 3 encontrará preguntas relacionadas con la gestión de calidad</t>
  </si>
  <si>
    <t xml:space="preserve">Después de responder todas las preguntas del modelo se generaran: Indicadores de Gestión e Indicadores de Calidad </t>
  </si>
  <si>
    <t>El modelo no ofrece propuestas de mejora pero le permitirá compararse contra una empresa destacada por su gestión de Operaciones y Calidad y el Valor ideal del indicador</t>
  </si>
  <si>
    <t>En el cuestionario 1 encontrará preguntas relacionadas con la gestión de operaciones</t>
  </si>
  <si>
    <t>Proporción de medidas preventivas eficientes</t>
  </si>
  <si>
    <t xml:space="preserve">Proporción de usuarios inconformes con el servicio prestado </t>
  </si>
  <si>
    <t>Dentro del estudio previo realizado se encontró que los cuatro problemas mencionados a continuación son los problemas mas comunes, por esta razón a continuación se muestran los indicadores que impactan cada uno de los problemas, lo que permite prever la ocurrencia de estos por medio del control de los indicadores</t>
  </si>
  <si>
    <t>Por ultimo encontrara una sección llamada Posibles implicaciones, en esta sección encontrara los cuatro problemas mas comunes encontrados durante el estudio previo y la relación de cada uno de los indicadores hallados con cada uno de los problemas</t>
  </si>
  <si>
    <t xml:space="preserve">Las preguntas 13 y 14 deben ser evaluadas durante el mismo periodo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</si>
</sst>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erlin Sans FB"/>
      <family val="2"/>
    </font>
    <font>
      <i/>
      <sz val="12"/>
      <color theme="1"/>
      <name val="Berlin Sans FB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11"/>
      <color theme="8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5" tint="-0.499984740745262"/>
      <name val="Goudy Old Style"/>
      <family val="1"/>
    </font>
    <font>
      <sz val="11"/>
      <color theme="1"/>
      <name val="Aharoni"/>
      <charset val="177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KaiTi"/>
      <family val="3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8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theme="8" tint="0.39994506668294322"/>
      </left>
      <right/>
      <top style="thick">
        <color theme="8" tint="0.39994506668294322"/>
      </top>
      <bottom/>
      <diagonal/>
    </border>
    <border>
      <left/>
      <right/>
      <top style="thick">
        <color theme="8" tint="0.39994506668294322"/>
      </top>
      <bottom/>
      <diagonal/>
    </border>
    <border>
      <left/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/>
      <top/>
      <bottom/>
      <diagonal/>
    </border>
    <border>
      <left/>
      <right style="thick">
        <color theme="8" tint="0.39994506668294322"/>
      </right>
      <top/>
      <bottom/>
      <diagonal/>
    </border>
    <border>
      <left style="thick">
        <color theme="8" tint="0.39994506668294322"/>
      </left>
      <right/>
      <top/>
      <bottom style="thick">
        <color theme="8" tint="0.39994506668294322"/>
      </bottom>
      <diagonal/>
    </border>
    <border>
      <left/>
      <right/>
      <top/>
      <bottom style="thick">
        <color theme="8" tint="0.39994506668294322"/>
      </bottom>
      <diagonal/>
    </border>
    <border>
      <left/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theme="8" tint="0.39994506668294322"/>
      </left>
      <right/>
      <top/>
      <bottom style="thick">
        <color theme="8" tint="0.39991454817346722"/>
      </bottom>
      <diagonal/>
    </border>
    <border>
      <left/>
      <right/>
      <top/>
      <bottom style="thick">
        <color theme="8" tint="0.39991454817346722"/>
      </bottom>
      <diagonal/>
    </border>
    <border>
      <left/>
      <right style="thick">
        <color theme="8" tint="0.39994506668294322"/>
      </right>
      <top/>
      <bottom style="thick">
        <color theme="8" tint="0.39991454817346722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3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9" tint="-0.24994659260841701"/>
      </right>
      <top style="thick">
        <color theme="6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rgb="FF0070C0"/>
      </bottom>
      <diagonal/>
    </border>
    <border>
      <left/>
      <right style="thick">
        <color theme="9" tint="-0.24994659260841701"/>
      </right>
      <top/>
      <bottom style="thick">
        <color rgb="FF0070C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0" fillId="0" borderId="5" xfId="0" applyBorder="1"/>
    <xf numFmtId="164" fontId="0" fillId="0" borderId="0" xfId="0" applyNumberFormat="1"/>
    <xf numFmtId="0" fontId="2" fillId="0" borderId="0" xfId="0" applyFont="1"/>
    <xf numFmtId="0" fontId="0" fillId="0" borderId="0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3" borderId="0" xfId="0" applyFill="1"/>
    <xf numFmtId="9" fontId="0" fillId="0" borderId="0" xfId="1" applyFont="1"/>
    <xf numFmtId="0" fontId="0" fillId="3" borderId="1" xfId="0" applyFill="1" applyBorder="1"/>
    <xf numFmtId="0" fontId="0" fillId="3" borderId="0" xfId="0" applyFill="1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4" borderId="0" xfId="0" applyFill="1" applyBorder="1"/>
    <xf numFmtId="10" fontId="0" fillId="0" borderId="0" xfId="1" applyNumberFormat="1" applyFont="1"/>
    <xf numFmtId="0" fontId="1" fillId="0" borderId="3" xfId="0" applyFont="1" applyBorder="1"/>
    <xf numFmtId="0" fontId="0" fillId="2" borderId="2" xfId="0" applyFill="1" applyBorder="1"/>
    <xf numFmtId="43" fontId="0" fillId="0" borderId="0" xfId="2" applyFont="1"/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10" fillId="0" borderId="0" xfId="2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9" fontId="10" fillId="0" borderId="0" xfId="1" applyFont="1" applyBorder="1" applyAlignment="1">
      <alignment horizontal="center" vertical="center"/>
    </xf>
    <xf numFmtId="0" fontId="0" fillId="0" borderId="27" xfId="0" applyBorder="1"/>
    <xf numFmtId="0" fontId="0" fillId="0" borderId="30" xfId="0" applyBorder="1"/>
    <xf numFmtId="0" fontId="0" fillId="0" borderId="33" xfId="0" applyBorder="1"/>
    <xf numFmtId="0" fontId="0" fillId="0" borderId="0" xfId="0" applyAlignment="1">
      <alignment horizontal="center" vertical="center" wrapText="1"/>
    </xf>
    <xf numFmtId="0" fontId="17" fillId="0" borderId="31" xfId="0" applyFont="1" applyBorder="1"/>
    <xf numFmtId="0" fontId="17" fillId="0" borderId="28" xfId="0" applyFont="1" applyBorder="1"/>
    <xf numFmtId="0" fontId="17" fillId="0" borderId="34" xfId="0" applyFont="1" applyBorder="1"/>
    <xf numFmtId="0" fontId="15" fillId="0" borderId="30" xfId="0" applyFont="1" applyBorder="1"/>
    <xf numFmtId="0" fontId="15" fillId="0" borderId="27" xfId="0" applyFont="1" applyBorder="1"/>
    <xf numFmtId="0" fontId="15" fillId="0" borderId="33" xfId="0" applyFont="1" applyBorder="1"/>
    <xf numFmtId="0" fontId="19" fillId="0" borderId="27" xfId="0" applyFont="1" applyBorder="1"/>
    <xf numFmtId="0" fontId="20" fillId="0" borderId="30" xfId="0" applyFont="1" applyBorder="1"/>
    <xf numFmtId="0" fontId="0" fillId="0" borderId="43" xfId="0" applyBorder="1"/>
    <xf numFmtId="0" fontId="18" fillId="0" borderId="43" xfId="0" applyFont="1" applyBorder="1"/>
    <xf numFmtId="0" fontId="19" fillId="0" borderId="43" xfId="0" applyFont="1" applyBorder="1"/>
    <xf numFmtId="0" fontId="20" fillId="0" borderId="43" xfId="0" applyFont="1" applyBorder="1"/>
    <xf numFmtId="0" fontId="15" fillId="0" borderId="43" xfId="0" applyFont="1" applyBorder="1"/>
    <xf numFmtId="0" fontId="17" fillId="0" borderId="44" xfId="0" applyFont="1" applyBorder="1"/>
    <xf numFmtId="0" fontId="18" fillId="0" borderId="33" xfId="0" applyFont="1" applyBorder="1"/>
    <xf numFmtId="0" fontId="19" fillId="0" borderId="33" xfId="0" applyFont="1" applyBorder="1"/>
    <xf numFmtId="0" fontId="20" fillId="0" borderId="33" xfId="0" applyFont="1" applyBorder="1"/>
    <xf numFmtId="0" fontId="18" fillId="0" borderId="30" xfId="0" applyFont="1" applyBorder="1"/>
    <xf numFmtId="0" fontId="19" fillId="0" borderId="30" xfId="0" applyFont="1" applyBorder="1"/>
    <xf numFmtId="0" fontId="18" fillId="0" borderId="27" xfId="0" applyFont="1" applyBorder="1"/>
    <xf numFmtId="0" fontId="20" fillId="0" borderId="27" xfId="0" applyFont="1" applyBorder="1"/>
    <xf numFmtId="0" fontId="1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Border="1"/>
    <xf numFmtId="0" fontId="2" fillId="0" borderId="26" xfId="0" applyFont="1" applyBorder="1"/>
    <xf numFmtId="0" fontId="17" fillId="0" borderId="0" xfId="0" applyFont="1" applyBorder="1"/>
    <xf numFmtId="0" fontId="2" fillId="0" borderId="29" xfId="0" applyFont="1" applyBorder="1"/>
    <xf numFmtId="0" fontId="2" fillId="0" borderId="42" xfId="0" applyFont="1" applyBorder="1"/>
    <xf numFmtId="0" fontId="0" fillId="0" borderId="32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57150</xdr:rowOff>
    </xdr:from>
    <xdr:to>
      <xdr:col>1</xdr:col>
      <xdr:colOff>3343275</xdr:colOff>
      <xdr:row>8</xdr:row>
      <xdr:rowOff>38100</xdr:rowOff>
    </xdr:to>
    <xdr:sp macro="" textlink="">
      <xdr:nvSpPr>
        <xdr:cNvPr id="2" name="1 CuadroTexto"/>
        <xdr:cNvSpPr txBox="1"/>
      </xdr:nvSpPr>
      <xdr:spPr>
        <a:xfrm>
          <a:off x="1371600" y="1228725"/>
          <a:ext cx="2733675" cy="361950"/>
        </a:xfrm>
        <a:prstGeom prst="downArrow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100"/>
            <a:t>Problema</a:t>
          </a:r>
        </a:p>
      </xdr:txBody>
    </xdr:sp>
    <xdr:clientData/>
  </xdr:twoCellAnchor>
  <xdr:twoCellAnchor>
    <xdr:from>
      <xdr:col>1</xdr:col>
      <xdr:colOff>1238250</xdr:colOff>
      <xdr:row>9</xdr:row>
      <xdr:rowOff>0</xdr:rowOff>
    </xdr:from>
    <xdr:to>
      <xdr:col>1</xdr:col>
      <xdr:colOff>2886075</xdr:colOff>
      <xdr:row>10</xdr:row>
      <xdr:rowOff>123825</xdr:rowOff>
    </xdr:to>
    <xdr:sp macro="" textlink="">
      <xdr:nvSpPr>
        <xdr:cNvPr id="3" name="2 CuadroTexto"/>
        <xdr:cNvSpPr txBox="1"/>
      </xdr:nvSpPr>
      <xdr:spPr>
        <a:xfrm>
          <a:off x="2000250" y="1752600"/>
          <a:ext cx="1647825" cy="409575"/>
        </a:xfrm>
        <a:prstGeom prst="flowChartPunchedTape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100"/>
            <a:t>Espera Prolongada</a:t>
          </a:r>
        </a:p>
      </xdr:txBody>
    </xdr:sp>
    <xdr:clientData/>
  </xdr:twoCellAnchor>
  <xdr:twoCellAnchor>
    <xdr:from>
      <xdr:col>1</xdr:col>
      <xdr:colOff>285750</xdr:colOff>
      <xdr:row>11</xdr:row>
      <xdr:rowOff>38099</xdr:rowOff>
    </xdr:from>
    <xdr:to>
      <xdr:col>1</xdr:col>
      <xdr:colOff>3267075</xdr:colOff>
      <xdr:row>14</xdr:row>
      <xdr:rowOff>180974</xdr:rowOff>
    </xdr:to>
    <xdr:sp macro="" textlink="">
      <xdr:nvSpPr>
        <xdr:cNvPr id="4" name="3 CuadroTexto"/>
        <xdr:cNvSpPr txBox="1"/>
      </xdr:nvSpPr>
      <xdr:spPr>
        <a:xfrm rot="217706">
          <a:off x="1047750" y="2266949"/>
          <a:ext cx="2981325" cy="714375"/>
        </a:xfrm>
        <a:prstGeom prst="curvedDownArrow">
          <a:avLst/>
        </a:prstGeom>
        <a:solidFill>
          <a:schemeClr val="lt1"/>
        </a:solidFill>
        <a:ln w="19050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CO" sz="1200" b="0"/>
        </a:p>
      </xdr:txBody>
    </xdr:sp>
    <xdr:clientData/>
  </xdr:twoCellAnchor>
  <xdr:twoCellAnchor>
    <xdr:from>
      <xdr:col>1</xdr:col>
      <xdr:colOff>742951</xdr:colOff>
      <xdr:row>11</xdr:row>
      <xdr:rowOff>171450</xdr:rowOff>
    </xdr:from>
    <xdr:to>
      <xdr:col>1</xdr:col>
      <xdr:colOff>2990850</xdr:colOff>
      <xdr:row>15</xdr:row>
      <xdr:rowOff>95250</xdr:rowOff>
    </xdr:to>
    <xdr:sp macro="" textlink="">
      <xdr:nvSpPr>
        <xdr:cNvPr id="5" name="4 CuadroTexto"/>
        <xdr:cNvSpPr txBox="1"/>
      </xdr:nvSpPr>
      <xdr:spPr>
        <a:xfrm>
          <a:off x="1504951" y="2400300"/>
          <a:ext cx="224789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latin typeface="+mn-lt"/>
              <a:ea typeface="+mn-ea"/>
              <a:cs typeface="+mn-cs"/>
            </a:rPr>
            <a:t>El</a:t>
          </a:r>
          <a:r>
            <a:rPr lang="es-CO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control de los siguientes indicadores le permitirá reducir el problema detectado</a:t>
          </a:r>
          <a:endParaRPr lang="es-CO" sz="11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704850</xdr:colOff>
      <xdr:row>6</xdr:row>
      <xdr:rowOff>38100</xdr:rowOff>
    </xdr:from>
    <xdr:to>
      <xdr:col>3</xdr:col>
      <xdr:colOff>3438525</xdr:colOff>
      <xdr:row>8</xdr:row>
      <xdr:rowOff>19050</xdr:rowOff>
    </xdr:to>
    <xdr:sp macro="" textlink="">
      <xdr:nvSpPr>
        <xdr:cNvPr id="6" name="5 CuadroTexto"/>
        <xdr:cNvSpPr txBox="1"/>
      </xdr:nvSpPr>
      <xdr:spPr>
        <a:xfrm>
          <a:off x="6257925" y="1209675"/>
          <a:ext cx="2733675" cy="361950"/>
        </a:xfrm>
        <a:prstGeom prst="downArrow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100"/>
            <a:t>Problema</a:t>
          </a:r>
        </a:p>
      </xdr:txBody>
    </xdr:sp>
    <xdr:clientData/>
  </xdr:twoCellAnchor>
  <xdr:twoCellAnchor>
    <xdr:from>
      <xdr:col>3</xdr:col>
      <xdr:colOff>1333500</xdr:colOff>
      <xdr:row>8</xdr:row>
      <xdr:rowOff>171450</xdr:rowOff>
    </xdr:from>
    <xdr:to>
      <xdr:col>3</xdr:col>
      <xdr:colOff>2981325</xdr:colOff>
      <xdr:row>10</xdr:row>
      <xdr:rowOff>104775</xdr:rowOff>
    </xdr:to>
    <xdr:sp macro="" textlink="">
      <xdr:nvSpPr>
        <xdr:cNvPr id="7" name="6 CuadroTexto"/>
        <xdr:cNvSpPr txBox="1"/>
      </xdr:nvSpPr>
      <xdr:spPr>
        <a:xfrm>
          <a:off x="6886575" y="1724025"/>
          <a:ext cx="1647825" cy="409575"/>
        </a:xfrm>
        <a:prstGeom prst="flowChartPunchedTape">
          <a:avLst/>
        </a:prstGeom>
        <a:solidFill>
          <a:schemeClr val="lt1"/>
        </a:solidFill>
        <a:ln w="1905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100"/>
            <a:t>Escasa Infraestructura</a:t>
          </a:r>
        </a:p>
      </xdr:txBody>
    </xdr:sp>
    <xdr:clientData/>
  </xdr:twoCellAnchor>
  <xdr:twoCellAnchor>
    <xdr:from>
      <xdr:col>3</xdr:col>
      <xdr:colOff>381000</xdr:colOff>
      <xdr:row>11</xdr:row>
      <xdr:rowOff>19049</xdr:rowOff>
    </xdr:from>
    <xdr:to>
      <xdr:col>3</xdr:col>
      <xdr:colOff>3362325</xdr:colOff>
      <xdr:row>14</xdr:row>
      <xdr:rowOff>152399</xdr:rowOff>
    </xdr:to>
    <xdr:sp macro="" textlink="">
      <xdr:nvSpPr>
        <xdr:cNvPr id="8" name="7 CuadroTexto"/>
        <xdr:cNvSpPr txBox="1"/>
      </xdr:nvSpPr>
      <xdr:spPr>
        <a:xfrm rot="217706">
          <a:off x="5934075" y="2238374"/>
          <a:ext cx="2981325" cy="704850"/>
        </a:xfrm>
        <a:prstGeom prst="curvedDownArrow">
          <a:avLst/>
        </a:prstGeom>
        <a:solidFill>
          <a:schemeClr val="lt1"/>
        </a:solidFill>
        <a:ln w="19050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CO" sz="1200" b="0"/>
        </a:p>
      </xdr:txBody>
    </xdr:sp>
    <xdr:clientData/>
  </xdr:twoCellAnchor>
  <xdr:twoCellAnchor>
    <xdr:from>
      <xdr:col>3</xdr:col>
      <xdr:colOff>838201</xdr:colOff>
      <xdr:row>11</xdr:row>
      <xdr:rowOff>152400</xdr:rowOff>
    </xdr:from>
    <xdr:to>
      <xdr:col>3</xdr:col>
      <xdr:colOff>3086100</xdr:colOff>
      <xdr:row>15</xdr:row>
      <xdr:rowOff>76200</xdr:rowOff>
    </xdr:to>
    <xdr:sp macro="" textlink="">
      <xdr:nvSpPr>
        <xdr:cNvPr id="9" name="8 CuadroTexto"/>
        <xdr:cNvSpPr txBox="1"/>
      </xdr:nvSpPr>
      <xdr:spPr>
        <a:xfrm>
          <a:off x="6391276" y="2371725"/>
          <a:ext cx="224789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latin typeface="+mn-lt"/>
              <a:ea typeface="+mn-ea"/>
              <a:cs typeface="+mn-cs"/>
            </a:rPr>
            <a:t>El</a:t>
          </a:r>
          <a:r>
            <a:rPr lang="es-CO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control de los siguientes indicadores le permitirá reducir el problema detectado</a:t>
          </a:r>
          <a:endParaRPr lang="es-CO" sz="11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533400</xdr:colOff>
      <xdr:row>27</xdr:row>
      <xdr:rowOff>95251</xdr:rowOff>
    </xdr:from>
    <xdr:to>
      <xdr:col>1</xdr:col>
      <xdr:colOff>3267075</xdr:colOff>
      <xdr:row>29</xdr:row>
      <xdr:rowOff>76201</xdr:rowOff>
    </xdr:to>
    <xdr:sp macro="" textlink="">
      <xdr:nvSpPr>
        <xdr:cNvPr id="10" name="9 CuadroTexto"/>
        <xdr:cNvSpPr txBox="1"/>
      </xdr:nvSpPr>
      <xdr:spPr>
        <a:xfrm>
          <a:off x="1295400" y="5400676"/>
          <a:ext cx="2733675" cy="361950"/>
        </a:xfrm>
        <a:prstGeom prst="downArrow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100"/>
            <a:t>Problema</a:t>
          </a:r>
        </a:p>
      </xdr:txBody>
    </xdr:sp>
    <xdr:clientData/>
  </xdr:twoCellAnchor>
  <xdr:twoCellAnchor>
    <xdr:from>
      <xdr:col>1</xdr:col>
      <xdr:colOff>552449</xdr:colOff>
      <xdr:row>29</xdr:row>
      <xdr:rowOff>114301</xdr:rowOff>
    </xdr:from>
    <xdr:to>
      <xdr:col>1</xdr:col>
      <xdr:colOff>3590924</xdr:colOff>
      <xdr:row>33</xdr:row>
      <xdr:rowOff>19051</xdr:rowOff>
    </xdr:to>
    <xdr:sp macro="" textlink="">
      <xdr:nvSpPr>
        <xdr:cNvPr id="11" name="10 CuadroTexto"/>
        <xdr:cNvSpPr txBox="1"/>
      </xdr:nvSpPr>
      <xdr:spPr>
        <a:xfrm>
          <a:off x="1314449" y="5800726"/>
          <a:ext cx="3038475" cy="666750"/>
        </a:xfrm>
        <a:prstGeom prst="flowChartPunchedTape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050"/>
            <a:t>Mala calidad del Servicio detectado por los clientes</a:t>
          </a:r>
        </a:p>
      </xdr:txBody>
    </xdr:sp>
    <xdr:clientData/>
  </xdr:twoCellAnchor>
  <xdr:twoCellAnchor>
    <xdr:from>
      <xdr:col>1</xdr:col>
      <xdr:colOff>209550</xdr:colOff>
      <xdr:row>33</xdr:row>
      <xdr:rowOff>114300</xdr:rowOff>
    </xdr:from>
    <xdr:to>
      <xdr:col>1</xdr:col>
      <xdr:colOff>3190875</xdr:colOff>
      <xdr:row>37</xdr:row>
      <xdr:rowOff>66675</xdr:rowOff>
    </xdr:to>
    <xdr:sp macro="" textlink="">
      <xdr:nvSpPr>
        <xdr:cNvPr id="12" name="11 CuadroTexto"/>
        <xdr:cNvSpPr txBox="1"/>
      </xdr:nvSpPr>
      <xdr:spPr>
        <a:xfrm rot="217706">
          <a:off x="971550" y="6562725"/>
          <a:ext cx="2981325" cy="714375"/>
        </a:xfrm>
        <a:prstGeom prst="curvedDownArrow">
          <a:avLst/>
        </a:prstGeom>
        <a:solidFill>
          <a:schemeClr val="lt1"/>
        </a:solidFill>
        <a:ln w="19050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CO" sz="1200" b="0"/>
        </a:p>
      </xdr:txBody>
    </xdr:sp>
    <xdr:clientData/>
  </xdr:twoCellAnchor>
  <xdr:twoCellAnchor>
    <xdr:from>
      <xdr:col>1</xdr:col>
      <xdr:colOff>666751</xdr:colOff>
      <xdr:row>34</xdr:row>
      <xdr:rowOff>57151</xdr:rowOff>
    </xdr:from>
    <xdr:to>
      <xdr:col>1</xdr:col>
      <xdr:colOff>2914650</xdr:colOff>
      <xdr:row>37</xdr:row>
      <xdr:rowOff>180976</xdr:rowOff>
    </xdr:to>
    <xdr:sp macro="" textlink="">
      <xdr:nvSpPr>
        <xdr:cNvPr id="13" name="12 CuadroTexto"/>
        <xdr:cNvSpPr txBox="1"/>
      </xdr:nvSpPr>
      <xdr:spPr>
        <a:xfrm>
          <a:off x="1428751" y="6696076"/>
          <a:ext cx="224789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latin typeface="+mn-lt"/>
              <a:ea typeface="+mn-ea"/>
              <a:cs typeface="+mn-cs"/>
            </a:rPr>
            <a:t>El</a:t>
          </a:r>
          <a:r>
            <a:rPr lang="es-CO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control de los siguientes indicadores le permitirá reducir el problema detectado</a:t>
          </a:r>
          <a:endParaRPr lang="es-CO" sz="11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628650</xdr:colOff>
      <xdr:row>27</xdr:row>
      <xdr:rowOff>76201</xdr:rowOff>
    </xdr:from>
    <xdr:to>
      <xdr:col>3</xdr:col>
      <xdr:colOff>3362325</xdr:colOff>
      <xdr:row>29</xdr:row>
      <xdr:rowOff>57151</xdr:rowOff>
    </xdr:to>
    <xdr:sp macro="" textlink="">
      <xdr:nvSpPr>
        <xdr:cNvPr id="14" name="13 CuadroTexto"/>
        <xdr:cNvSpPr txBox="1"/>
      </xdr:nvSpPr>
      <xdr:spPr>
        <a:xfrm>
          <a:off x="6181725" y="5381626"/>
          <a:ext cx="2733675" cy="361950"/>
        </a:xfrm>
        <a:prstGeom prst="downArrow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100"/>
            <a:t>Problema</a:t>
          </a:r>
        </a:p>
      </xdr:txBody>
    </xdr:sp>
    <xdr:clientData/>
  </xdr:twoCellAnchor>
  <xdr:twoCellAnchor>
    <xdr:from>
      <xdr:col>3</xdr:col>
      <xdr:colOff>361950</xdr:colOff>
      <xdr:row>29</xdr:row>
      <xdr:rowOff>123825</xdr:rowOff>
    </xdr:from>
    <xdr:to>
      <xdr:col>3</xdr:col>
      <xdr:colOff>3590925</xdr:colOff>
      <xdr:row>32</xdr:row>
      <xdr:rowOff>161925</xdr:rowOff>
    </xdr:to>
    <xdr:sp macro="" textlink="">
      <xdr:nvSpPr>
        <xdr:cNvPr id="15" name="14 CuadroTexto"/>
        <xdr:cNvSpPr txBox="1"/>
      </xdr:nvSpPr>
      <xdr:spPr>
        <a:xfrm>
          <a:off x="5915025" y="5810250"/>
          <a:ext cx="3228975" cy="609600"/>
        </a:xfrm>
        <a:prstGeom prst="flowChartPunchedTape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050"/>
            <a:t>Ausencia de insumos en el momento de la atención</a:t>
          </a:r>
        </a:p>
      </xdr:txBody>
    </xdr:sp>
    <xdr:clientData/>
  </xdr:twoCellAnchor>
  <xdr:twoCellAnchor>
    <xdr:from>
      <xdr:col>3</xdr:col>
      <xdr:colOff>304800</xdr:colOff>
      <xdr:row>33</xdr:row>
      <xdr:rowOff>47625</xdr:rowOff>
    </xdr:from>
    <xdr:to>
      <xdr:col>3</xdr:col>
      <xdr:colOff>3286125</xdr:colOff>
      <xdr:row>36</xdr:row>
      <xdr:rowOff>180975</xdr:rowOff>
    </xdr:to>
    <xdr:sp macro="" textlink="">
      <xdr:nvSpPr>
        <xdr:cNvPr id="16" name="15 CuadroTexto"/>
        <xdr:cNvSpPr txBox="1"/>
      </xdr:nvSpPr>
      <xdr:spPr>
        <a:xfrm rot="217706">
          <a:off x="5857875" y="6496050"/>
          <a:ext cx="2981325" cy="704850"/>
        </a:xfrm>
        <a:prstGeom prst="curvedDownArrow">
          <a:avLst/>
        </a:prstGeom>
        <a:solidFill>
          <a:schemeClr val="lt1"/>
        </a:solidFill>
        <a:ln w="19050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CO" sz="1200" b="0"/>
        </a:p>
      </xdr:txBody>
    </xdr:sp>
    <xdr:clientData/>
  </xdr:twoCellAnchor>
  <xdr:twoCellAnchor>
    <xdr:from>
      <xdr:col>3</xdr:col>
      <xdr:colOff>762001</xdr:colOff>
      <xdr:row>33</xdr:row>
      <xdr:rowOff>180976</xdr:rowOff>
    </xdr:from>
    <xdr:to>
      <xdr:col>3</xdr:col>
      <xdr:colOff>3009900</xdr:colOff>
      <xdr:row>37</xdr:row>
      <xdr:rowOff>114301</xdr:rowOff>
    </xdr:to>
    <xdr:sp macro="" textlink="">
      <xdr:nvSpPr>
        <xdr:cNvPr id="17" name="16 CuadroTexto"/>
        <xdr:cNvSpPr txBox="1"/>
      </xdr:nvSpPr>
      <xdr:spPr>
        <a:xfrm>
          <a:off x="6315076" y="6629401"/>
          <a:ext cx="224789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latin typeface="+mn-lt"/>
              <a:ea typeface="+mn-ea"/>
              <a:cs typeface="+mn-cs"/>
            </a:rPr>
            <a:t>El</a:t>
          </a:r>
          <a:r>
            <a:rPr lang="es-CO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control de los siguientes indicadores le permitirá reducir el problema detectado</a:t>
          </a:r>
          <a:endParaRPr lang="es-CO" sz="11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IA/Downloads/Modelo%20Clinica%20Basil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estionario"/>
      <sheetName val="Cuestionario1"/>
      <sheetName val="Cuestionario2"/>
      <sheetName val="Indicadores Gestion de Operacio"/>
      <sheetName val="Indicadores Gestion de Calidad"/>
    </sheetNames>
    <sheetDataSet>
      <sheetData sheetId="0">
        <row r="17">
          <cell r="B17">
            <v>0.5</v>
          </cell>
        </row>
        <row r="46">
          <cell r="B46">
            <v>45</v>
          </cell>
        </row>
        <row r="49">
          <cell r="B49">
            <v>10</v>
          </cell>
        </row>
        <row r="52">
          <cell r="B52">
            <v>30</v>
          </cell>
        </row>
        <row r="55">
          <cell r="B55">
            <v>40</v>
          </cell>
        </row>
        <row r="64">
          <cell r="B64">
            <v>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J28"/>
  <sheetViews>
    <sheetView showGridLines="0" workbookViewId="0">
      <selection activeCell="L15" sqref="L15"/>
    </sheetView>
  </sheetViews>
  <sheetFormatPr baseColWidth="10" defaultRowHeight="15"/>
  <sheetData>
    <row r="1" spans="1:10" ht="42" customHeight="1">
      <c r="B1" s="84" t="s">
        <v>86</v>
      </c>
      <c r="C1" s="84"/>
      <c r="D1" s="84"/>
      <c r="E1" s="84"/>
      <c r="F1" s="84"/>
      <c r="G1" s="84"/>
      <c r="H1" s="84"/>
      <c r="I1" s="84"/>
      <c r="J1" s="84"/>
    </row>
    <row r="2" spans="1:10" ht="15" customHeight="1">
      <c r="A2" s="47"/>
      <c r="B2" s="84"/>
      <c r="C2" s="84"/>
      <c r="D2" s="84"/>
      <c r="E2" s="84"/>
      <c r="F2" s="84"/>
      <c r="G2" s="84"/>
      <c r="H2" s="84"/>
      <c r="I2" s="84"/>
      <c r="J2" s="84"/>
    </row>
    <row r="5" spans="1:10">
      <c r="B5" t="s">
        <v>165</v>
      </c>
    </row>
    <row r="9" spans="1:10">
      <c r="B9" t="s">
        <v>161</v>
      </c>
    </row>
    <row r="14" spans="1:10">
      <c r="B14" t="s">
        <v>162</v>
      </c>
    </row>
    <row r="18" spans="2:10">
      <c r="B18" t="s">
        <v>163</v>
      </c>
    </row>
    <row r="19" spans="2:10">
      <c r="B19" s="82" t="s">
        <v>164</v>
      </c>
      <c r="C19" s="82"/>
      <c r="D19" s="82"/>
      <c r="E19" s="82"/>
      <c r="F19" s="82"/>
      <c r="G19" s="82"/>
      <c r="H19" s="82"/>
      <c r="I19" s="82"/>
      <c r="J19" s="82"/>
    </row>
    <row r="20" spans="2:10">
      <c r="B20" s="82"/>
      <c r="C20" s="82"/>
      <c r="D20" s="82"/>
      <c r="E20" s="82"/>
      <c r="F20" s="82"/>
      <c r="G20" s="82"/>
      <c r="H20" s="82"/>
      <c r="I20" s="82"/>
      <c r="J20" s="82"/>
    </row>
    <row r="25" spans="2:10">
      <c r="B25" s="83" t="s">
        <v>169</v>
      </c>
      <c r="C25" s="83"/>
      <c r="D25" s="83"/>
      <c r="E25" s="83"/>
      <c r="F25" s="83"/>
      <c r="G25" s="83"/>
      <c r="H25" s="83"/>
      <c r="I25" s="83"/>
      <c r="J25" s="83"/>
    </row>
    <row r="26" spans="2:10">
      <c r="B26" s="83"/>
      <c r="C26" s="83"/>
      <c r="D26" s="83"/>
      <c r="E26" s="83"/>
      <c r="F26" s="83"/>
      <c r="G26" s="83"/>
      <c r="H26" s="83"/>
      <c r="I26" s="83"/>
      <c r="J26" s="83"/>
    </row>
    <row r="27" spans="2:10">
      <c r="B27" s="83"/>
      <c r="C27" s="83"/>
      <c r="D27" s="83"/>
      <c r="E27" s="83"/>
      <c r="F27" s="83"/>
      <c r="G27" s="83"/>
      <c r="H27" s="83"/>
      <c r="I27" s="83"/>
      <c r="J27" s="83"/>
    </row>
    <row r="28" spans="2:10">
      <c r="B28" s="83"/>
      <c r="C28" s="83"/>
      <c r="D28" s="83"/>
      <c r="E28" s="83"/>
      <c r="F28" s="83"/>
      <c r="G28" s="83"/>
      <c r="H28" s="83"/>
      <c r="I28" s="83"/>
      <c r="J28" s="83"/>
    </row>
  </sheetData>
  <sheetProtection password="ECDE" sheet="1" objects="1" scenarios="1"/>
  <mergeCells count="3">
    <mergeCell ref="B19:J20"/>
    <mergeCell ref="B25:J28"/>
    <mergeCell ref="B1:J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B1:S92"/>
  <sheetViews>
    <sheetView showGridLines="0" topLeftCell="A27" zoomScaleNormal="100" workbookViewId="0">
      <selection activeCell="E36" sqref="E36"/>
    </sheetView>
  </sheetViews>
  <sheetFormatPr baseColWidth="10" defaultRowHeight="15"/>
  <cols>
    <col min="2" max="2" width="24.85546875" bestFit="1" customWidth="1"/>
    <col min="19" max="19" width="0" hidden="1" customWidth="1"/>
  </cols>
  <sheetData>
    <row r="1" spans="2:19" ht="15.75" thickBot="1">
      <c r="S1" s="6" t="s">
        <v>30</v>
      </c>
    </row>
    <row r="2" spans="2:19" ht="15.75" thickBot="1">
      <c r="B2" s="23" t="s">
        <v>26</v>
      </c>
      <c r="S2" s="6" t="s">
        <v>31</v>
      </c>
    </row>
    <row r="4" spans="2:19">
      <c r="B4" t="s">
        <v>28</v>
      </c>
    </row>
    <row r="5" spans="2:19" ht="15.75" thickBot="1">
      <c r="B5" t="s">
        <v>27</v>
      </c>
      <c r="C5" s="18"/>
    </row>
    <row r="6" spans="2:19" ht="15.75" thickTop="1"/>
    <row r="7" spans="2:19">
      <c r="B7" t="s">
        <v>29</v>
      </c>
    </row>
    <row r="8" spans="2:19" ht="15.75" thickBot="1">
      <c r="B8" t="s">
        <v>27</v>
      </c>
      <c r="C8" s="18"/>
    </row>
    <row r="9" spans="2:19" ht="15.75" thickTop="1"/>
    <row r="10" spans="2:19" ht="15.75">
      <c r="B10" s="11" t="str">
        <f>+IF($C$8="SI","",IF($C$8="NO","Continue con la pregunta numero 4",""))</f>
        <v/>
      </c>
    </row>
    <row r="12" spans="2:19">
      <c r="B12" t="s">
        <v>135</v>
      </c>
    </row>
    <row r="13" spans="2:19">
      <c r="B13" t="s">
        <v>27</v>
      </c>
      <c r="C13" s="7">
        <f>SUM(C14:C15)</f>
        <v>0</v>
      </c>
    </row>
    <row r="14" spans="2:19" ht="15.75" thickBot="1">
      <c r="B14" t="s">
        <v>32</v>
      </c>
      <c r="C14" s="18"/>
    </row>
    <row r="15" spans="2:19" ht="16.5" thickTop="1" thickBot="1">
      <c r="B15" t="s">
        <v>33</v>
      </c>
      <c r="C15" s="19"/>
    </row>
    <row r="16" spans="2:19" ht="15.75" thickTop="1"/>
    <row r="17" spans="2:3">
      <c r="B17" t="s">
        <v>136</v>
      </c>
    </row>
    <row r="18" spans="2:3" ht="15.75" thickBot="1">
      <c r="B18" t="s">
        <v>27</v>
      </c>
      <c r="C18" s="20"/>
    </row>
    <row r="19" spans="2:3" ht="15.75" thickTop="1"/>
    <row r="20" spans="2:3">
      <c r="B20" t="s">
        <v>34</v>
      </c>
    </row>
    <row r="21" spans="2:3" ht="15.75" thickBot="1">
      <c r="B21" t="s">
        <v>27</v>
      </c>
      <c r="C21" s="18"/>
    </row>
    <row r="22" spans="2:3" ht="15.75" thickTop="1"/>
    <row r="23" spans="2:3">
      <c r="B23" t="s">
        <v>137</v>
      </c>
    </row>
    <row r="24" spans="2:3">
      <c r="B24" t="s">
        <v>35</v>
      </c>
      <c r="C24" s="17">
        <f>+SUM(C25:C26)</f>
        <v>0</v>
      </c>
    </row>
    <row r="25" spans="2:3" ht="15.75" thickBot="1">
      <c r="B25" s="14" t="s">
        <v>59</v>
      </c>
      <c r="C25" s="18"/>
    </row>
    <row r="26" spans="2:3" ht="16.5" thickTop="1" thickBot="1">
      <c r="B26" s="14" t="s">
        <v>89</v>
      </c>
      <c r="C26" s="18"/>
    </row>
    <row r="27" spans="2:3" ht="15.75" thickTop="1"/>
    <row r="28" spans="2:3">
      <c r="B28" t="s">
        <v>90</v>
      </c>
    </row>
    <row r="29" spans="2:3" ht="15.75" thickBot="1">
      <c r="B29" t="s">
        <v>27</v>
      </c>
      <c r="C29" s="18"/>
    </row>
    <row r="30" spans="2:3" ht="15.75" thickTop="1"/>
    <row r="31" spans="2:3">
      <c r="B31" t="s">
        <v>91</v>
      </c>
    </row>
    <row r="32" spans="2:3" ht="15.75" thickBot="1">
      <c r="B32" t="s">
        <v>27</v>
      </c>
      <c r="C32" s="18"/>
    </row>
    <row r="33" spans="2:3" ht="15.75" thickTop="1"/>
    <row r="34" spans="2:3" ht="15.75">
      <c r="B34" s="11" t="str">
        <f>+IF($C$32="SI","",IF($C$32="NO","Continue con la pregunta numero 11",""))</f>
        <v/>
      </c>
    </row>
    <row r="35" spans="2:3" ht="15.75">
      <c r="B35" s="11"/>
    </row>
    <row r="36" spans="2:3">
      <c r="B36" t="s">
        <v>138</v>
      </c>
    </row>
    <row r="37" spans="2:3" ht="15.75" thickBot="1">
      <c r="B37" t="s">
        <v>27</v>
      </c>
      <c r="C37" s="18"/>
    </row>
    <row r="38" spans="2:3" ht="15.75" thickTop="1"/>
    <row r="39" spans="2:3">
      <c r="B39" t="s">
        <v>139</v>
      </c>
    </row>
    <row r="40" spans="2:3" ht="15.75" thickBot="1">
      <c r="B40" t="s">
        <v>27</v>
      </c>
      <c r="C40" s="18"/>
    </row>
    <row r="41" spans="2:3" ht="15.75" thickTop="1"/>
    <row r="42" spans="2:3">
      <c r="B42" t="s">
        <v>92</v>
      </c>
    </row>
    <row r="43" spans="2:3" ht="15.75" thickBot="1">
      <c r="B43" t="s">
        <v>27</v>
      </c>
      <c r="C43" s="18"/>
    </row>
    <row r="44" spans="2:3" ht="15.75" thickTop="1"/>
    <row r="45" spans="2:3">
      <c r="B45" t="s">
        <v>93</v>
      </c>
    </row>
    <row r="46" spans="2:3" ht="15.75" thickBot="1">
      <c r="B46" t="s">
        <v>27</v>
      </c>
      <c r="C46" s="18"/>
    </row>
    <row r="47" spans="2:3" ht="15.75" thickTop="1"/>
    <row r="48" spans="2:3">
      <c r="B48" t="s">
        <v>140</v>
      </c>
    </row>
    <row r="49" spans="2:12" ht="15.75" thickBot="1">
      <c r="B49" t="s">
        <v>27</v>
      </c>
      <c r="C49" s="18"/>
    </row>
    <row r="50" spans="2:12" ht="15.75" thickTop="1"/>
    <row r="51" spans="2:12">
      <c r="B51" t="s">
        <v>94</v>
      </c>
    </row>
    <row r="52" spans="2:12" ht="15.75" thickBot="1">
      <c r="B52" t="s">
        <v>27</v>
      </c>
      <c r="C52" s="18"/>
    </row>
    <row r="53" spans="2:12" ht="15.75" thickTop="1"/>
    <row r="54" spans="2:12">
      <c r="B54" t="s">
        <v>95</v>
      </c>
    </row>
    <row r="55" spans="2:12" ht="15.75" thickBot="1">
      <c r="B55" t="s">
        <v>27</v>
      </c>
      <c r="C55" s="18"/>
    </row>
    <row r="56" spans="2:12" ht="15.75" thickTop="1"/>
    <row r="57" spans="2:12">
      <c r="B57" t="s">
        <v>96</v>
      </c>
    </row>
    <row r="58" spans="2:12" ht="15.75" thickBot="1">
      <c r="B58" t="s">
        <v>27</v>
      </c>
      <c r="C58" s="18"/>
    </row>
    <row r="59" spans="2:12" ht="15.75" thickTop="1"/>
    <row r="60" spans="2:12">
      <c r="B60" t="s">
        <v>141</v>
      </c>
    </row>
    <row r="61" spans="2:12" ht="15.75" thickBot="1">
      <c r="B61" t="s">
        <v>27</v>
      </c>
      <c r="C61" s="18"/>
    </row>
    <row r="62" spans="2:12" ht="15.75" thickTop="1"/>
    <row r="63" spans="2:12">
      <c r="B63" t="s">
        <v>97</v>
      </c>
      <c r="L63" t="s">
        <v>81</v>
      </c>
    </row>
    <row r="64" spans="2:12" ht="15.75" thickBot="1">
      <c r="B64" t="s">
        <v>27</v>
      </c>
      <c r="C64" s="18"/>
      <c r="D64" s="13"/>
    </row>
    <row r="65" spans="2:4" ht="15.75" thickTop="1"/>
    <row r="66" spans="2:4">
      <c r="B66" t="s">
        <v>98</v>
      </c>
      <c r="D66" t="s">
        <v>142</v>
      </c>
    </row>
    <row r="67" spans="2:4" ht="15.75" thickBot="1">
      <c r="B67" t="s">
        <v>27</v>
      </c>
      <c r="C67" s="18"/>
    </row>
    <row r="68" spans="2:4" ht="15.75" thickTop="1"/>
    <row r="69" spans="2:4">
      <c r="B69" t="s">
        <v>143</v>
      </c>
    </row>
    <row r="70" spans="2:4" ht="15.75" thickBot="1">
      <c r="B70" t="s">
        <v>27</v>
      </c>
      <c r="C70" s="18"/>
      <c r="D70" s="13"/>
    </row>
    <row r="71" spans="2:4" ht="15.75" thickTop="1"/>
    <row r="72" spans="2:4">
      <c r="B72" t="s">
        <v>144</v>
      </c>
    </row>
    <row r="73" spans="2:4" ht="15.75" thickBot="1">
      <c r="B73" t="s">
        <v>27</v>
      </c>
      <c r="C73" s="18"/>
    </row>
    <row r="74" spans="2:4" ht="15.75" thickTop="1"/>
    <row r="75" spans="2:4">
      <c r="B75" t="s">
        <v>145</v>
      </c>
    </row>
    <row r="76" spans="2:4" ht="15.75" thickBot="1">
      <c r="B76" t="s">
        <v>27</v>
      </c>
      <c r="C76" s="18"/>
      <c r="D76" s="13"/>
    </row>
    <row r="77" spans="2:4" ht="15.75" thickTop="1"/>
    <row r="78" spans="2:4">
      <c r="B78" t="s">
        <v>99</v>
      </c>
    </row>
    <row r="79" spans="2:4" ht="15.75" thickBot="1">
      <c r="B79" t="s">
        <v>27</v>
      </c>
      <c r="C79" s="18"/>
    </row>
    <row r="80" spans="2:4" ht="15.75" thickTop="1"/>
    <row r="81" spans="2:3">
      <c r="B81" t="s">
        <v>88</v>
      </c>
    </row>
    <row r="82" spans="2:3" ht="15.75" thickBot="1">
      <c r="B82" t="s">
        <v>27</v>
      </c>
      <c r="C82" s="18"/>
    </row>
    <row r="83" spans="2:3" ht="15.75" thickTop="1"/>
    <row r="84" spans="2:3">
      <c r="B84" t="s">
        <v>146</v>
      </c>
    </row>
    <row r="85" spans="2:3" ht="15.75" thickBot="1">
      <c r="B85" t="s">
        <v>27</v>
      </c>
      <c r="C85" s="18"/>
    </row>
    <row r="86" spans="2:3" ht="15.75" thickTop="1"/>
    <row r="87" spans="2:3">
      <c r="B87" t="s">
        <v>100</v>
      </c>
    </row>
    <row r="88" spans="2:3" ht="15.75" thickBot="1">
      <c r="B88" t="s">
        <v>27</v>
      </c>
      <c r="C88" s="19"/>
    </row>
    <row r="89" spans="2:3" ht="15.75" thickTop="1"/>
    <row r="90" spans="2:3">
      <c r="B90" t="s">
        <v>111</v>
      </c>
    </row>
    <row r="91" spans="2:3" ht="15.75" thickBot="1">
      <c r="B91" t="s">
        <v>27</v>
      </c>
      <c r="C91" s="19"/>
    </row>
    <row r="92" spans="2:3" ht="15.75" thickTop="1"/>
  </sheetData>
  <sheetProtection password="ECDE" sheet="1" objects="1" scenarios="1"/>
  <dataValidations count="16">
    <dataValidation type="decimal" operator="greaterThan" allowBlank="1" showInputMessage="1" showErrorMessage="1" prompt="Introduzca el tiempo en horas" sqref="C70">
      <formula1>0</formula1>
    </dataValidation>
    <dataValidation type="list" allowBlank="1" showInputMessage="1" showErrorMessage="1" sqref="C32 C8">
      <formula1>$S$1:$S$2</formula1>
    </dataValidation>
    <dataValidation type="whole" operator="greaterThan" allowBlank="1" showInputMessage="1" showErrorMessage="1" prompt="Introduzca un numero entero_x000a_" sqref="C67">
      <formula1>0</formula1>
    </dataValidation>
    <dataValidation type="whole" operator="greaterThanOrEqual" allowBlank="1" showInputMessage="1" showErrorMessage="1" sqref="C91 C85 C82 C88 C79">
      <formula1>0</formula1>
    </dataValidation>
    <dataValidation type="whole" errorStyle="information" operator="greaterThanOrEqual" allowBlank="1" showInputMessage="1" showErrorMessage="1" sqref="C76">
      <formula1>0</formula1>
    </dataValidation>
    <dataValidation type="whole" errorStyle="information" allowBlank="1" showInputMessage="1" showErrorMessage="1" error="Debe introducir un numero entero, no incluya puntos y comas_x000a_" prompt="Introduzca un numero entero " sqref="C18">
      <formula1>0</formula1>
      <formula2>10000</formula2>
    </dataValidation>
    <dataValidation type="whole" errorStyle="information" operator="greaterThan" allowBlank="1" showInputMessage="1" showErrorMessage="1" error="Introduzca un numero entero, no incluya puntos ni comas" prompt="Introduzca un numero entero" sqref="C21">
      <formula1>0</formula1>
    </dataValidation>
    <dataValidation type="decimal" allowBlank="1" showInputMessage="1" showErrorMessage="1" prompt="Introduzca el tiempo en minutos " sqref="C14">
      <formula1>0</formula1>
      <formula2>2000000</formula2>
    </dataValidation>
    <dataValidation type="decimal" allowBlank="1" showInputMessage="1" showErrorMessage="1" sqref="C13">
      <formula1>0</formula1>
      <formula2>20000000</formula2>
    </dataValidation>
    <dataValidation type="whole" errorStyle="information" allowBlank="1" showInputMessage="1" showErrorMessage="1" error="Debe introducir un numero entero" prompt="Introduzca un numero entero " sqref="C5">
      <formula1>0</formula1>
      <formula2>2000000</formula2>
    </dataValidation>
    <dataValidation type="decimal" allowBlank="1" showInputMessage="1" showErrorMessage="1" prompt="Introducir tiempo en minutos" sqref="C15">
      <formula1>0</formula1>
      <formula2>20000000</formula2>
    </dataValidation>
    <dataValidation allowBlank="1" showInputMessage="1" showErrorMessage="1" prompt="Medicos_x000a_" sqref="C25"/>
    <dataValidation allowBlank="1" showInputMessage="1" showErrorMessage="1" prompt="Personal de apoyo _x000a_" sqref="C26"/>
    <dataValidation type="decimal" operator="greaterThan" allowBlank="1" showInputMessage="1" showErrorMessage="1" prompt="Introduzca el tiempo en minutos" sqref="C43">
      <formula1>0</formula1>
    </dataValidation>
    <dataValidation allowBlank="1" showInputMessage="1" showErrorMessage="1" prompt="Introduzca el tiempo en minutos" sqref="C46 C64"/>
    <dataValidation type="whole" operator="greaterThanOrEqual" allowBlank="1" showInputMessage="1" showErrorMessage="1" prompt="Introduzca un numero entero" sqref="C73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B1:Q57"/>
  <sheetViews>
    <sheetView showGridLines="0" topLeftCell="A24" workbookViewId="0">
      <selection activeCell="C51" sqref="C51"/>
    </sheetView>
  </sheetViews>
  <sheetFormatPr baseColWidth="10" defaultRowHeight="15"/>
  <cols>
    <col min="16" max="16" width="10" customWidth="1"/>
    <col min="17" max="17" width="11.42578125" hidden="1" customWidth="1"/>
  </cols>
  <sheetData>
    <row r="1" spans="2:17" ht="15.75" thickBot="1"/>
    <row r="2" spans="2:17" ht="15.75" thickBot="1">
      <c r="B2" s="23" t="s">
        <v>15</v>
      </c>
      <c r="Q2" t="s">
        <v>52</v>
      </c>
    </row>
    <row r="3" spans="2:17">
      <c r="Q3" t="s">
        <v>53</v>
      </c>
    </row>
    <row r="4" spans="2:17">
      <c r="B4" s="85" t="s">
        <v>155</v>
      </c>
      <c r="C4" s="85"/>
      <c r="D4" s="85"/>
      <c r="E4" s="85"/>
      <c r="F4" s="85"/>
      <c r="G4" s="85"/>
      <c r="H4" s="85"/>
      <c r="Q4" t="s">
        <v>54</v>
      </c>
    </row>
    <row r="5" spans="2:17">
      <c r="B5" s="85"/>
      <c r="C5" s="85"/>
      <c r="D5" s="85"/>
      <c r="E5" s="85"/>
      <c r="F5" s="85"/>
      <c r="G5" s="85"/>
      <c r="H5" s="85"/>
      <c r="Q5" t="s">
        <v>158</v>
      </c>
    </row>
    <row r="6" spans="2:17">
      <c r="B6" s="12"/>
      <c r="C6" s="12"/>
      <c r="D6" s="12"/>
      <c r="E6" s="12"/>
      <c r="F6" s="12"/>
      <c r="G6" s="12"/>
      <c r="H6" s="12"/>
      <c r="Q6" t="s">
        <v>55</v>
      </c>
    </row>
    <row r="7" spans="2:17">
      <c r="B7" t="s">
        <v>41</v>
      </c>
    </row>
    <row r="8" spans="2:17" ht="15.75" thickBot="1">
      <c r="B8" t="s">
        <v>27</v>
      </c>
      <c r="C8" s="18"/>
      <c r="Q8" t="s">
        <v>30</v>
      </c>
    </row>
    <row r="9" spans="2:17" ht="15.75" thickTop="1">
      <c r="Q9" t="s">
        <v>31</v>
      </c>
    </row>
    <row r="10" spans="2:17">
      <c r="B10" t="s">
        <v>42</v>
      </c>
    </row>
    <row r="11" spans="2:17" ht="15.75" thickBot="1">
      <c r="B11" t="s">
        <v>27</v>
      </c>
      <c r="C11" s="18"/>
    </row>
    <row r="12" spans="2:17" ht="15.75" thickTop="1"/>
    <row r="13" spans="2:17">
      <c r="B13" t="s">
        <v>40</v>
      </c>
    </row>
    <row r="14" spans="2:17" ht="15.75" thickBot="1">
      <c r="B14" t="s">
        <v>27</v>
      </c>
      <c r="C14" s="18"/>
    </row>
    <row r="15" spans="2:17" ht="15.75" thickTop="1"/>
    <row r="16" spans="2:17">
      <c r="B16" t="s">
        <v>43</v>
      </c>
    </row>
    <row r="17" spans="2:4" ht="15.75" thickBot="1">
      <c r="B17" t="s">
        <v>27</v>
      </c>
      <c r="C17" s="18"/>
    </row>
    <row r="18" spans="2:4" ht="15.75" thickTop="1"/>
    <row r="19" spans="2:4">
      <c r="B19" t="s">
        <v>44</v>
      </c>
    </row>
    <row r="20" spans="2:4" ht="15.75" thickBot="1">
      <c r="B20" t="s">
        <v>27</v>
      </c>
      <c r="C20" s="18"/>
    </row>
    <row r="21" spans="2:4" ht="15.75" thickTop="1"/>
    <row r="22" spans="2:4">
      <c r="B22" t="s">
        <v>45</v>
      </c>
    </row>
    <row r="23" spans="2:4" ht="15.75" thickBot="1">
      <c r="B23" t="s">
        <v>27</v>
      </c>
      <c r="C23" s="18"/>
    </row>
    <row r="24" spans="2:4" ht="15.75" thickTop="1"/>
    <row r="25" spans="2:4">
      <c r="B25" t="s">
        <v>47</v>
      </c>
    </row>
    <row r="26" spans="2:4" ht="18" thickBot="1">
      <c r="B26" t="s">
        <v>27</v>
      </c>
      <c r="C26" s="18"/>
      <c r="D26" s="13" t="s">
        <v>46</v>
      </c>
    </row>
    <row r="27" spans="2:4" ht="15.75" thickTop="1"/>
    <row r="28" spans="2:4">
      <c r="B28" t="s">
        <v>48</v>
      </c>
    </row>
    <row r="29" spans="2:4" ht="18" thickBot="1">
      <c r="B29" t="s">
        <v>27</v>
      </c>
      <c r="C29" s="18"/>
      <c r="D29" s="13" t="s">
        <v>46</v>
      </c>
    </row>
    <row r="30" spans="2:4" ht="15.75" thickTop="1"/>
    <row r="31" spans="2:4">
      <c r="B31" t="s">
        <v>49</v>
      </c>
    </row>
    <row r="32" spans="2:4" ht="15.75" thickBot="1">
      <c r="B32" t="s">
        <v>27</v>
      </c>
      <c r="C32" s="18"/>
    </row>
    <row r="33" spans="2:3" ht="15.75" thickTop="1"/>
    <row r="34" spans="2:3">
      <c r="B34" t="s">
        <v>50</v>
      </c>
    </row>
    <row r="35" spans="2:3" ht="15.75" thickBot="1">
      <c r="B35" t="s">
        <v>27</v>
      </c>
      <c r="C35" s="18"/>
    </row>
    <row r="36" spans="2:3" ht="15.75" thickTop="1"/>
    <row r="37" spans="2:3">
      <c r="B37" s="14" t="s">
        <v>51</v>
      </c>
    </row>
    <row r="38" spans="2:3" ht="15.75" thickBot="1">
      <c r="B38" t="s">
        <v>27</v>
      </c>
      <c r="C38" s="18"/>
    </row>
    <row r="39" spans="2:3" ht="15.75" thickTop="1"/>
    <row r="40" spans="2:3">
      <c r="B40" t="s">
        <v>156</v>
      </c>
    </row>
    <row r="41" spans="2:3" ht="15.75" thickBot="1">
      <c r="B41" t="s">
        <v>27</v>
      </c>
      <c r="C41" s="18"/>
    </row>
    <row r="42" spans="2:3" ht="15.75" thickTop="1"/>
    <row r="43" spans="2:3">
      <c r="B43" t="s">
        <v>56</v>
      </c>
    </row>
    <row r="44" spans="2:3" ht="15.75" thickBot="1">
      <c r="B44" t="s">
        <v>27</v>
      </c>
      <c r="C44" s="18"/>
    </row>
    <row r="45" spans="2:3" ht="15.75" thickTop="1"/>
    <row r="46" spans="2:3">
      <c r="B46" s="14" t="s">
        <v>66</v>
      </c>
    </row>
    <row r="47" spans="2:3" ht="15.75" thickBot="1">
      <c r="B47" t="s">
        <v>27</v>
      </c>
      <c r="C47" s="18"/>
    </row>
    <row r="48" spans="2:3" ht="15.75" thickTop="1"/>
    <row r="49" spans="2:3">
      <c r="B49" t="s">
        <v>75</v>
      </c>
    </row>
    <row r="50" spans="2:3" ht="15.75" thickBot="1">
      <c r="B50" t="s">
        <v>27</v>
      </c>
      <c r="C50" s="18"/>
    </row>
    <row r="51" spans="2:3" ht="15.75" thickTop="1"/>
    <row r="52" spans="2:3">
      <c r="B52" t="s">
        <v>157</v>
      </c>
    </row>
    <row r="53" spans="2:3" ht="15.75" thickBot="1">
      <c r="B53" t="s">
        <v>27</v>
      </c>
      <c r="C53" s="18"/>
    </row>
    <row r="54" spans="2:3" ht="15.75" thickTop="1"/>
    <row r="55" spans="2:3">
      <c r="B55" t="s">
        <v>84</v>
      </c>
    </row>
    <row r="56" spans="2:3" ht="15.75" thickBot="1">
      <c r="B56" t="s">
        <v>27</v>
      </c>
      <c r="C56" s="18"/>
    </row>
    <row r="57" spans="2:3" ht="15.75" thickTop="1"/>
  </sheetData>
  <sheetProtection password="ECDE" sheet="1" objects="1" scenarios="1"/>
  <mergeCells count="1">
    <mergeCell ref="B4:H5"/>
  </mergeCells>
  <dataValidations count="6">
    <dataValidation type="list" allowBlank="1" showInputMessage="1" showErrorMessage="1" sqref="C38">
      <formula1>$Q$2:$Q$6</formula1>
    </dataValidation>
    <dataValidation type="list" allowBlank="1" showInputMessage="1" showErrorMessage="1" sqref="C41 C50">
      <formula1>$Q$8:$Q$9</formula1>
    </dataValidation>
    <dataValidation type="whole" errorStyle="information" operator="greaterThanOrEqual" allowBlank="1" showInputMessage="1" showErrorMessage="1" error="Debe introducir un numero entero" sqref="C8 C11 C14 C17 C35">
      <formula1>0</formula1>
    </dataValidation>
    <dataValidation type="whole" operator="greaterThanOrEqual" allowBlank="1" showInputMessage="1" showErrorMessage="1" sqref="C20 C23">
      <formula1>0</formula1>
    </dataValidation>
    <dataValidation type="decimal" operator="greaterThanOrEqual" allowBlank="1" showInputMessage="1" showErrorMessage="1" sqref="C26 C29 C44 C47">
      <formula1>0</formula1>
    </dataValidation>
    <dataValidation type="whole" errorStyle="information" operator="greaterThanOrEqual" allowBlank="1" showInputMessage="1" showErrorMessage="1" sqref="C32">
      <formula1>0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1:U84"/>
  <sheetViews>
    <sheetView showGridLines="0" zoomScaleNormal="100" workbookViewId="0">
      <selection activeCell="J12" sqref="J12"/>
    </sheetView>
  </sheetViews>
  <sheetFormatPr baseColWidth="10" defaultRowHeight="15"/>
  <cols>
    <col min="2" max="2" width="20.42578125" customWidth="1"/>
  </cols>
  <sheetData>
    <row r="1" spans="2:21" ht="15.75" thickBot="1"/>
    <row r="2" spans="2:21" ht="15.75" thickBot="1">
      <c r="B2" s="23" t="s">
        <v>154</v>
      </c>
    </row>
    <row r="3" spans="2:21">
      <c r="B3" s="3"/>
      <c r="U3" t="s">
        <v>30</v>
      </c>
    </row>
    <row r="4" spans="2:21">
      <c r="B4" t="s">
        <v>36</v>
      </c>
      <c r="U4" t="s">
        <v>31</v>
      </c>
    </row>
    <row r="5" spans="2:21" ht="15.75" thickBot="1">
      <c r="B5" t="s">
        <v>27</v>
      </c>
      <c r="C5" s="18"/>
    </row>
    <row r="6" spans="2:21" ht="15.75" thickTop="1">
      <c r="H6" s="9"/>
      <c r="I6" s="9"/>
      <c r="J6" s="9"/>
      <c r="K6" s="9"/>
      <c r="L6" s="9"/>
      <c r="M6" s="9"/>
    </row>
    <row r="7" spans="2:21">
      <c r="B7" t="s">
        <v>37</v>
      </c>
      <c r="H7" s="9"/>
      <c r="I7" s="9"/>
      <c r="J7" s="9"/>
      <c r="K7" s="9"/>
      <c r="L7" s="9"/>
      <c r="M7" s="9"/>
    </row>
    <row r="8" spans="2:21" ht="15.75" thickBot="1">
      <c r="B8" t="s">
        <v>27</v>
      </c>
      <c r="C8" s="18"/>
      <c r="H8" s="9"/>
      <c r="I8" s="9"/>
      <c r="J8" s="9"/>
      <c r="K8" s="9"/>
      <c r="L8" s="9"/>
      <c r="M8" s="9"/>
    </row>
    <row r="9" spans="2:21" ht="15.75" thickTop="1">
      <c r="H9" s="9"/>
      <c r="I9" s="9"/>
      <c r="J9" s="9"/>
      <c r="K9" s="9"/>
      <c r="L9" s="9"/>
      <c r="M9" s="9"/>
    </row>
    <row r="10" spans="2:21">
      <c r="B10" t="s">
        <v>38</v>
      </c>
      <c r="H10" s="9"/>
      <c r="I10" s="9"/>
      <c r="J10" s="9"/>
      <c r="K10" s="9"/>
      <c r="L10" s="9"/>
      <c r="M10" s="9"/>
    </row>
    <row r="11" spans="2:21" ht="15.75" thickBot="1">
      <c r="B11" t="s">
        <v>27</v>
      </c>
      <c r="C11" s="18"/>
      <c r="H11" s="10"/>
      <c r="I11" s="9"/>
      <c r="J11" s="9"/>
      <c r="K11" s="9"/>
      <c r="L11" s="9"/>
      <c r="M11" s="9"/>
    </row>
    <row r="12" spans="2:21" ht="15.75" thickTop="1">
      <c r="H12" s="9"/>
      <c r="I12" s="9"/>
      <c r="J12" s="9"/>
      <c r="K12" s="9"/>
      <c r="L12" s="9"/>
      <c r="M12" s="9"/>
    </row>
    <row r="13" spans="2:21" ht="15.75">
      <c r="B13" s="11" t="str">
        <f>+IF($C$11="SI","",IF($C$11="NO","Continue con la pregunta numero 8",""))</f>
        <v/>
      </c>
      <c r="H13" s="9"/>
      <c r="I13" s="9"/>
      <c r="J13" s="9"/>
      <c r="K13" s="9"/>
      <c r="L13" s="9"/>
      <c r="M13" s="9"/>
    </row>
    <row r="14" spans="2:21">
      <c r="H14" s="9"/>
      <c r="I14" s="9"/>
      <c r="J14" s="9"/>
      <c r="K14" s="9"/>
      <c r="L14" s="9"/>
      <c r="M14" s="9"/>
    </row>
    <row r="15" spans="2:21">
      <c r="B15" t="s">
        <v>159</v>
      </c>
      <c r="H15" s="9"/>
      <c r="I15" s="9"/>
      <c r="J15" s="9"/>
      <c r="K15" s="9"/>
      <c r="L15" s="9"/>
      <c r="M15" s="9"/>
    </row>
    <row r="16" spans="2:21" ht="15.75" thickBot="1">
      <c r="B16" t="s">
        <v>27</v>
      </c>
      <c r="C16" s="18"/>
    </row>
    <row r="17" spans="2:3" ht="15.75" thickTop="1"/>
    <row r="18" spans="2:3" ht="15.75">
      <c r="B18" s="11" t="str">
        <f>+IF($C$16="SI","",IF($C$16="NO","Continue con la pregunta numero 6",""))</f>
        <v/>
      </c>
    </row>
    <row r="20" spans="2:3">
      <c r="B20" t="s">
        <v>39</v>
      </c>
    </row>
    <row r="21" spans="2:3" ht="15.75" thickBot="1">
      <c r="B21" t="s">
        <v>27</v>
      </c>
      <c r="C21" s="18"/>
    </row>
    <row r="22" spans="2:3" ht="15.75" thickTop="1"/>
    <row r="23" spans="2:3">
      <c r="B23" t="s">
        <v>80</v>
      </c>
    </row>
    <row r="24" spans="2:3" ht="15.75" thickBot="1">
      <c r="B24" t="s">
        <v>27</v>
      </c>
      <c r="C24" s="18"/>
    </row>
    <row r="25" spans="2:3" ht="15.75" thickTop="1"/>
    <row r="26" spans="2:3">
      <c r="B26" t="s">
        <v>147</v>
      </c>
    </row>
    <row r="27" spans="2:3" ht="15.75" thickBot="1">
      <c r="B27" t="s">
        <v>27</v>
      </c>
      <c r="C27" s="18"/>
    </row>
    <row r="28" spans="2:3" ht="15.75" thickTop="1"/>
    <row r="29" spans="2:3">
      <c r="B29" t="s">
        <v>101</v>
      </c>
    </row>
    <row r="30" spans="2:3" ht="15.75" thickBot="1">
      <c r="B30" t="s">
        <v>27</v>
      </c>
      <c r="C30" s="24"/>
    </row>
    <row r="31" spans="2:3" ht="15.75" thickTop="1"/>
    <row r="32" spans="2:3">
      <c r="B32" t="s">
        <v>102</v>
      </c>
    </row>
    <row r="33" spans="2:3" ht="15.75" thickBot="1">
      <c r="B33" t="s">
        <v>27</v>
      </c>
      <c r="C33" s="18"/>
    </row>
    <row r="34" spans="2:3" ht="15.75" thickTop="1"/>
    <row r="35" spans="2:3" ht="15.75">
      <c r="B35" s="11" t="str">
        <f>+IF($C$33="SI","",IF($C$33="NO","Continue con la pregunta numero13",""))</f>
        <v/>
      </c>
    </row>
    <row r="37" spans="2:3">
      <c r="B37" t="s">
        <v>103</v>
      </c>
    </row>
    <row r="38" spans="2:3" ht="15.75" thickBot="1">
      <c r="B38" t="s">
        <v>35</v>
      </c>
      <c r="C38" s="18"/>
    </row>
    <row r="39" spans="2:3" ht="15.75" thickTop="1"/>
    <row r="40" spans="2:3">
      <c r="B40" t="s">
        <v>104</v>
      </c>
    </row>
    <row r="41" spans="2:3" ht="15.75" thickBot="1">
      <c r="B41" t="s">
        <v>27</v>
      </c>
      <c r="C41" s="18"/>
    </row>
    <row r="42" spans="2:3" ht="15.75" thickTop="1"/>
    <row r="43" spans="2:3">
      <c r="B43" t="s">
        <v>105</v>
      </c>
    </row>
    <row r="44" spans="2:3" ht="15.75" thickBot="1">
      <c r="B44" t="s">
        <v>27</v>
      </c>
      <c r="C44" s="18"/>
    </row>
    <row r="45" spans="2:3" ht="15.75" thickTop="1"/>
    <row r="46" spans="2:3">
      <c r="B46" s="8" t="s">
        <v>170</v>
      </c>
    </row>
    <row r="48" spans="2:3">
      <c r="B48" t="s">
        <v>148</v>
      </c>
    </row>
    <row r="49" spans="2:3" ht="15.75" thickBot="1">
      <c r="B49" t="s">
        <v>35</v>
      </c>
      <c r="C49" s="18"/>
    </row>
    <row r="50" spans="2:3" ht="15.75" thickTop="1"/>
    <row r="51" spans="2:3">
      <c r="B51" t="s">
        <v>149</v>
      </c>
    </row>
    <row r="52" spans="2:3" ht="15.75" thickBot="1">
      <c r="B52" t="s">
        <v>27</v>
      </c>
      <c r="C52" s="18"/>
    </row>
    <row r="53" spans="2:3" ht="15.75" thickTop="1">
      <c r="C53" s="21"/>
    </row>
    <row r="54" spans="2:3">
      <c r="B54" t="s">
        <v>106</v>
      </c>
    </row>
    <row r="55" spans="2:3" ht="15.75" thickBot="1">
      <c r="B55" t="s">
        <v>27</v>
      </c>
      <c r="C55" s="18"/>
    </row>
    <row r="56" spans="2:3" ht="15.75" thickTop="1"/>
    <row r="57" spans="2:3" ht="15.75">
      <c r="B57" s="11" t="str">
        <f>+IF($C$55="SI","",IF($C$55="NO","Continue con la pregunta numero 18",""))</f>
        <v/>
      </c>
    </row>
    <row r="59" spans="2:3">
      <c r="B59" s="14" t="s">
        <v>150</v>
      </c>
    </row>
    <row r="60" spans="2:3" ht="15.75" thickBot="1">
      <c r="B60" t="s">
        <v>27</v>
      </c>
      <c r="C60" s="18"/>
    </row>
    <row r="61" spans="2:3" ht="15.75" thickTop="1"/>
    <row r="62" spans="2:3">
      <c r="B62" s="14" t="s">
        <v>107</v>
      </c>
    </row>
    <row r="63" spans="2:3" ht="15.75" thickBot="1">
      <c r="B63" t="s">
        <v>27</v>
      </c>
      <c r="C63" s="18"/>
    </row>
    <row r="64" spans="2:3" ht="15.75" thickTop="1"/>
    <row r="65" spans="2:3">
      <c r="B65" t="s">
        <v>108</v>
      </c>
    </row>
    <row r="66" spans="2:3" ht="15.75" thickBot="1">
      <c r="B66" t="s">
        <v>27</v>
      </c>
      <c r="C66" s="18"/>
    </row>
    <row r="67" spans="2:3" ht="15.75" thickTop="1"/>
    <row r="68" spans="2:3" ht="15.75">
      <c r="B68" s="11" t="str">
        <f>+IF($C$66="SI","",IF($C$66="NO","Continue con la pregunta numero 21",""))</f>
        <v/>
      </c>
    </row>
    <row r="70" spans="2:3">
      <c r="B70" s="14" t="s">
        <v>151</v>
      </c>
    </row>
    <row r="71" spans="2:3" ht="15.75" thickBot="1">
      <c r="B71" t="s">
        <v>27</v>
      </c>
      <c r="C71" s="18"/>
    </row>
    <row r="72" spans="2:3" ht="15.75" thickTop="1"/>
    <row r="73" spans="2:3">
      <c r="B73" s="14" t="s">
        <v>109</v>
      </c>
    </row>
    <row r="74" spans="2:3" ht="15.75" thickBot="1">
      <c r="B74" t="s">
        <v>27</v>
      </c>
      <c r="C74" s="18"/>
    </row>
    <row r="75" spans="2:3" ht="15.75" thickTop="1"/>
    <row r="76" spans="2:3">
      <c r="B76" t="s">
        <v>152</v>
      </c>
    </row>
    <row r="77" spans="2:3" ht="15.75" thickBot="1">
      <c r="B77" t="s">
        <v>27</v>
      </c>
      <c r="C77" s="18"/>
    </row>
    <row r="78" spans="2:3" ht="15.75" thickTop="1"/>
    <row r="79" spans="2:3">
      <c r="B79" t="s">
        <v>153</v>
      </c>
    </row>
    <row r="80" spans="2:3" ht="15.75" thickBot="1">
      <c r="B80" t="s">
        <v>27</v>
      </c>
      <c r="C80" s="18"/>
    </row>
    <row r="81" spans="2:3" ht="15.75" thickTop="1"/>
    <row r="82" spans="2:3">
      <c r="B82" t="s">
        <v>110</v>
      </c>
    </row>
    <row r="83" spans="2:3" ht="15.75" thickBot="1">
      <c r="B83" t="s">
        <v>27</v>
      </c>
      <c r="C83" s="18"/>
    </row>
    <row r="84" spans="2:3" ht="15.75" thickTop="1"/>
  </sheetData>
  <sheetProtection password="ECDE" sheet="1" objects="1" scenarios="1"/>
  <dataValidations count="7">
    <dataValidation type="whole" errorStyle="information" operator="greaterThanOrEqual" allowBlank="1" showInputMessage="1" showErrorMessage="1" sqref="C77 C80 C83">
      <formula1>0</formula1>
    </dataValidation>
    <dataValidation type="whole" operator="greaterThanOrEqual" allowBlank="1" showInputMessage="1" showErrorMessage="1" sqref="C60 C27:C28 C24 C21 C49 C41 C38 C52:C53 C71 C44">
      <formula1>0</formula1>
    </dataValidation>
    <dataValidation type="list" operator="greaterThanOrEqual" allowBlank="1" showInputMessage="1" showErrorMessage="1" sqref="C66 C55 C33">
      <formula1>$U$3:$U$4</formula1>
    </dataValidation>
    <dataValidation type="whole" errorStyle="information" operator="greaterThanOrEqual" allowBlank="1" showInputMessage="1" showErrorMessage="1" error="Debe Introducir un numero entero" sqref="C5">
      <formula1>0</formula1>
    </dataValidation>
    <dataValidation type="whole" errorStyle="information" operator="greaterThanOrEqual" allowBlank="1" showInputMessage="1" showErrorMessage="1" error="Debe Introducir un número entero" sqref="C8">
      <formula1>0</formula1>
    </dataValidation>
    <dataValidation type="list" allowBlank="1" showInputMessage="1" showErrorMessage="1" sqref="C16 C11">
      <formula1>$U$3:$U$4</formula1>
    </dataValidation>
    <dataValidation operator="greaterThanOrEqual" allowBlank="1" showInputMessage="1" showErrorMessage="1" sqref="C34:C35"/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B60"/>
  <sheetViews>
    <sheetView workbookViewId="0">
      <selection activeCell="D53" sqref="D53"/>
    </sheetView>
  </sheetViews>
  <sheetFormatPr baseColWidth="10" defaultRowHeight="15"/>
  <cols>
    <col min="1" max="1" width="57.85546875" bestFit="1" customWidth="1"/>
  </cols>
  <sheetData>
    <row r="1" spans="1:2" ht="15.75" thickBot="1">
      <c r="A1" s="5" t="s">
        <v>120</v>
      </c>
      <c r="B1" t="s">
        <v>17</v>
      </c>
    </row>
    <row r="2" spans="1:2" ht="15.75" thickTop="1">
      <c r="A2" s="9"/>
    </row>
    <row r="3" spans="1:2">
      <c r="A3" s="1" t="s">
        <v>9</v>
      </c>
    </row>
    <row r="4" spans="1:2">
      <c r="A4" t="s">
        <v>10</v>
      </c>
      <c r="B4" s="22" t="e">
        <f>TimePromedioDeESpera_Atencion/TimePromedioQueUsuarioPermanece</f>
        <v>#DIV/0!</v>
      </c>
    </row>
    <row r="6" spans="1:2">
      <c r="A6" s="1" t="s">
        <v>57</v>
      </c>
    </row>
    <row r="7" spans="1:2">
      <c r="A7" s="2" t="s">
        <v>14</v>
      </c>
      <c r="B7" s="22" t="e">
        <f>Cuestionario1!$C$61/Cuestionario1!$C$49</f>
        <v>#DIV/0!</v>
      </c>
    </row>
    <row r="8" spans="1:2">
      <c r="A8" s="2"/>
    </row>
    <row r="9" spans="1:2">
      <c r="A9" s="1" t="s">
        <v>11</v>
      </c>
    </row>
    <row r="10" spans="1:2">
      <c r="A10" t="s">
        <v>12</v>
      </c>
      <c r="B10" s="22" t="e">
        <f>CitasAtendidasDia/CitasProgramadasDia</f>
        <v>#DIV/0!</v>
      </c>
    </row>
    <row r="12" spans="1:2">
      <c r="A12" s="16" t="s">
        <v>58</v>
      </c>
    </row>
    <row r="13" spans="1:2">
      <c r="A13" t="s">
        <v>3</v>
      </c>
      <c r="B13" t="e">
        <f>No.EmpleadosAsistencial/AsistencialRequerido</f>
        <v>#DIV/0!</v>
      </c>
    </row>
    <row r="14" spans="1:2">
      <c r="A14" s="14" t="s">
        <v>4</v>
      </c>
      <c r="B14" t="e">
        <f>ROUNDUP((timeAtencionMedica*CitasAtendidasTurno)/((60*jornada_hrs))/Cuestionario1!C85,0)</f>
        <v>#DIV/0!</v>
      </c>
    </row>
    <row r="16" spans="1:2">
      <c r="A16" s="2"/>
      <c r="B16" s="15"/>
    </row>
    <row r="17" spans="1:2">
      <c r="A17" s="1" t="s">
        <v>60</v>
      </c>
    </row>
    <row r="18" spans="1:2">
      <c r="A18" s="2" t="s">
        <v>5</v>
      </c>
      <c r="B18" s="22" t="e">
        <f>No.EmpleadosActuales/Cuestionario1!C24</f>
        <v>#DIV/0!</v>
      </c>
    </row>
    <row r="20" spans="1:2">
      <c r="A20" s="1" t="s">
        <v>2</v>
      </c>
    </row>
    <row r="21" spans="1:2">
      <c r="A21" t="s">
        <v>121</v>
      </c>
      <c r="B21" s="25" t="e">
        <f>recorridos/Recorridos1</f>
        <v>#DIV/0!</v>
      </c>
    </row>
    <row r="22" spans="1:2">
      <c r="A22" t="s">
        <v>122</v>
      </c>
      <c r="B22" s="25" t="e">
        <f>timerecorridos/'Indicadores Gestion de Operacio'!B23</f>
        <v>#DIV/0!</v>
      </c>
    </row>
    <row r="23" spans="1:2">
      <c r="A23" t="s">
        <v>0</v>
      </c>
      <c r="B23">
        <f>+Cuestionario1!$C$13</f>
        <v>0</v>
      </c>
    </row>
    <row r="24" spans="1:2">
      <c r="A24" t="s">
        <v>1</v>
      </c>
      <c r="B24" s="25" t="e">
        <f>Cuestionario1!$C$21/Cuestionario1!$C$18</f>
        <v>#DIV/0!</v>
      </c>
    </row>
    <row r="25" spans="1:2">
      <c r="A25" t="s">
        <v>61</v>
      </c>
      <c r="B25" t="e">
        <f>Cuestionario1!$C$73/No.Estaciones</f>
        <v>#DIV/0!</v>
      </c>
    </row>
    <row r="27" spans="1:2">
      <c r="A27" s="1" t="s">
        <v>7</v>
      </c>
    </row>
    <row r="28" spans="1:2">
      <c r="A28" s="2" t="s">
        <v>8</v>
      </c>
      <c r="B28" s="25" t="e">
        <f>timeciclo/timeAtencionMedica</f>
        <v>#DIV/0!</v>
      </c>
    </row>
    <row r="30" spans="1:2" ht="15.75" thickBot="1">
      <c r="A30" s="4" t="s">
        <v>15</v>
      </c>
    </row>
    <row r="31" spans="1:2" ht="15.75" thickTop="1"/>
    <row r="32" spans="1:2">
      <c r="A32" s="1" t="s">
        <v>62</v>
      </c>
    </row>
    <row r="33" spans="1:2">
      <c r="A33" s="2" t="s">
        <v>63</v>
      </c>
      <c r="B33" t="e">
        <f>(Agotados-NoHayInsumos_AtencionOK)/CitasProgramadasMes</f>
        <v>#DIV/0!</v>
      </c>
    </row>
    <row r="34" spans="1:2">
      <c r="A34" s="2"/>
    </row>
    <row r="35" spans="1:2">
      <c r="A35" s="1" t="s">
        <v>16</v>
      </c>
    </row>
    <row r="36" spans="1:2">
      <c r="A36" s="2" t="s">
        <v>64</v>
      </c>
      <c r="B36" s="15" t="e">
        <f>Pedidos_Cumplen/PedidosRealizados</f>
        <v>#DIV/0!</v>
      </c>
    </row>
    <row r="38" spans="1:2">
      <c r="A38" s="1" t="s">
        <v>65</v>
      </c>
    </row>
    <row r="39" spans="1:2">
      <c r="A39" s="2" t="s">
        <v>117</v>
      </c>
      <c r="B39" s="15" t="e">
        <f>Insumos_Fmes/Insumos_mes</f>
        <v>#DIV/0!</v>
      </c>
    </row>
    <row r="41" spans="1:2">
      <c r="A41" s="1" t="s">
        <v>67</v>
      </c>
    </row>
    <row r="42" spans="1:2">
      <c r="A42" s="2" t="s">
        <v>118</v>
      </c>
      <c r="B42" t="e">
        <f>Insumos_perdidos/InsumosAlmacenados</f>
        <v>#DIV/0!</v>
      </c>
    </row>
    <row r="44" spans="1:2">
      <c r="A44" s="1" t="s">
        <v>68</v>
      </c>
    </row>
    <row r="45" spans="1:2">
      <c r="A45" s="2" t="s">
        <v>69</v>
      </c>
      <c r="B45" t="e">
        <f>Espacio_Disponible/Espacio_Requerido</f>
        <v>#DIV/0!</v>
      </c>
    </row>
    <row r="47" spans="1:2">
      <c r="A47" s="1" t="s">
        <v>70</v>
      </c>
    </row>
    <row r="48" spans="1:2">
      <c r="A48" s="2" t="s">
        <v>83</v>
      </c>
      <c r="B48" t="e">
        <f>Obsoleto/Inventario</f>
        <v>#DIV/0!</v>
      </c>
    </row>
    <row r="50" spans="1:2">
      <c r="A50" s="1" t="s">
        <v>85</v>
      </c>
    </row>
    <row r="51" spans="1:2">
      <c r="A51" s="2" t="s">
        <v>71</v>
      </c>
      <c r="B51" t="e">
        <f>Pedidos_OK/PedidosRealizados</f>
        <v>#DIV/0!</v>
      </c>
    </row>
    <row r="53" spans="1:2">
      <c r="A53" s="1" t="s">
        <v>72</v>
      </c>
    </row>
    <row r="54" spans="1:2">
      <c r="A54" s="2" t="s">
        <v>73</v>
      </c>
      <c r="B54" t="e">
        <f>(PedidosRealizados-PedidosR_NoLlegan)/PedidosRealizados</f>
        <v>#DIV/0!</v>
      </c>
    </row>
    <row r="56" spans="1:2">
      <c r="A56" s="1" t="s">
        <v>74</v>
      </c>
    </row>
    <row r="57" spans="1:2">
      <c r="A57" s="2" t="s">
        <v>76</v>
      </c>
      <c r="B57">
        <f>IF(ExisteReorden="SI",1,0)</f>
        <v>0</v>
      </c>
    </row>
    <row r="59" spans="1:2">
      <c r="A59" s="1" t="s">
        <v>123</v>
      </c>
    </row>
    <row r="60" spans="1:2">
      <c r="A60" t="s">
        <v>87</v>
      </c>
      <c r="B60" t="e">
        <f>CitasPronosticadas/CitasProgramadasMes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B32"/>
  <sheetViews>
    <sheetView workbookViewId="0">
      <selection activeCell="B4" sqref="B4"/>
    </sheetView>
  </sheetViews>
  <sheetFormatPr baseColWidth="10" defaultRowHeight="15"/>
  <cols>
    <col min="1" max="1" width="53.28515625" bestFit="1" customWidth="1"/>
  </cols>
  <sheetData>
    <row r="1" spans="1:2" ht="15.75" thickBot="1">
      <c r="A1" s="5" t="s">
        <v>18</v>
      </c>
    </row>
    <row r="2" spans="1:2" ht="15.75" thickTop="1"/>
    <row r="3" spans="1:2">
      <c r="A3" s="1" t="s">
        <v>19</v>
      </c>
    </row>
    <row r="4" spans="1:2">
      <c r="A4" t="s">
        <v>160</v>
      </c>
      <c r="B4" t="e">
        <f>QuejasVariabilidad/No.UsuariosMes</f>
        <v>#DIV/0!</v>
      </c>
    </row>
    <row r="5" spans="1:2">
      <c r="A5" t="s">
        <v>20</v>
      </c>
      <c r="B5">
        <f>No.UsuariosMes-No.Quejas</f>
        <v>0</v>
      </c>
    </row>
    <row r="6" spans="1:2">
      <c r="A6" t="s">
        <v>82</v>
      </c>
      <c r="B6" t="e">
        <f>QuejasEsperaProlongada/No.UsuariosMes</f>
        <v>#DIV/0!</v>
      </c>
    </row>
    <row r="7" spans="1:2">
      <c r="A7" t="s">
        <v>128</v>
      </c>
      <c r="B7" t="e">
        <f>QuejasInfraestructura/No.UsuariosMes</f>
        <v>#DIV/0!</v>
      </c>
    </row>
    <row r="9" spans="1:2">
      <c r="A9" s="1" t="s">
        <v>21</v>
      </c>
    </row>
    <row r="10" spans="1:2">
      <c r="A10" s="2" t="s">
        <v>129</v>
      </c>
      <c r="B10" t="e">
        <f>No.PreventivasEficientes/No.PreventivasAlMes</f>
        <v>#DIV/0!</v>
      </c>
    </row>
    <row r="11" spans="1:2">
      <c r="A11" s="2" t="s">
        <v>22</v>
      </c>
      <c r="B11" t="e">
        <f>No.PreventivasEvaluadas/No.PreventivasAlMes</f>
        <v>#DIV/0!</v>
      </c>
    </row>
    <row r="12" spans="1:2">
      <c r="A12" s="2" t="s">
        <v>132</v>
      </c>
      <c r="B12" t="e">
        <f>PreventivasCumplenTime/No.PreventivasAlMes</f>
        <v>#DIV/0!</v>
      </c>
    </row>
    <row r="14" spans="1:2">
      <c r="A14" s="1" t="s">
        <v>23</v>
      </c>
    </row>
    <row r="15" spans="1:2">
      <c r="A15" t="s">
        <v>133</v>
      </c>
      <c r="B15" t="e">
        <f>(No.Correctivaseficientes)/No.CorrectivasAlMes</f>
        <v>#DIV/0!</v>
      </c>
    </row>
    <row r="16" spans="1:2">
      <c r="A16" t="s">
        <v>130</v>
      </c>
      <c r="B16" t="e">
        <f>Correctivos15Dias/Quejas15Dias</f>
        <v>#DIV/0!</v>
      </c>
    </row>
    <row r="17" spans="1:2">
      <c r="A17" t="s">
        <v>131</v>
      </c>
      <c r="B17">
        <f>+Quejas15Dias</f>
        <v>0</v>
      </c>
    </row>
    <row r="19" spans="1:2">
      <c r="A19" s="1" t="s">
        <v>24</v>
      </c>
    </row>
    <row r="20" spans="1:2">
      <c r="A20" s="2" t="s">
        <v>25</v>
      </c>
      <c r="B20" t="e">
        <f>AccionesCevaluadas/No.CorrectivasAlMes</f>
        <v>#DIV/0!</v>
      </c>
    </row>
    <row r="22" spans="1:2">
      <c r="A22" s="1" t="s">
        <v>77</v>
      </c>
    </row>
    <row r="23" spans="1:2">
      <c r="A23" t="s">
        <v>13</v>
      </c>
      <c r="B23" t="e">
        <f>CitasProgramadasMes/CitasDemandadasMes</f>
        <v>#DIV/0!</v>
      </c>
    </row>
    <row r="25" spans="1:2">
      <c r="A25" s="1" t="s">
        <v>78</v>
      </c>
    </row>
    <row r="26" spans="1:2">
      <c r="A26" s="2" t="s">
        <v>125</v>
      </c>
      <c r="B26" t="e">
        <f>DiasTranscurridos/No.CitasGeneral</f>
        <v>#DIV/0!</v>
      </c>
    </row>
    <row r="28" spans="1:2">
      <c r="A28" s="1" t="s">
        <v>79</v>
      </c>
    </row>
    <row r="29" spans="1:2">
      <c r="A29" s="2" t="s">
        <v>126</v>
      </c>
      <c r="B29" t="e">
        <f>DiasTranscurridosE/No.CitasEspecializada</f>
        <v>#DIV/0!</v>
      </c>
    </row>
    <row r="31" spans="1:2">
      <c r="A31" s="1" t="s">
        <v>6</v>
      </c>
    </row>
    <row r="32" spans="1:2">
      <c r="A32" s="2" t="s">
        <v>127</v>
      </c>
      <c r="B32" t="e">
        <f>(No.ProcesosQueCumplenConElEstandar)/No.ProcesosEstandarizados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2:K29"/>
  <sheetViews>
    <sheetView showGridLines="0" workbookViewId="0">
      <selection activeCell="H22" sqref="H22"/>
    </sheetView>
  </sheetViews>
  <sheetFormatPr baseColWidth="10" defaultRowHeight="15"/>
  <cols>
    <col min="1" max="1" width="25.28515625" style="9" customWidth="1"/>
    <col min="2" max="2" width="59.28515625" style="9" customWidth="1"/>
    <col min="3" max="3" width="22" style="9" customWidth="1"/>
    <col min="4" max="4" width="16.140625" style="9" customWidth="1"/>
    <col min="5" max="5" width="12.5703125" style="9" customWidth="1"/>
    <col min="6" max="6" width="11.42578125" style="9"/>
    <col min="7" max="7" width="55.28515625" style="9" customWidth="1"/>
    <col min="8" max="8" width="25.5703125" style="9" customWidth="1"/>
    <col min="9" max="9" width="15.28515625" style="9" customWidth="1"/>
    <col min="10" max="16384" width="11.42578125" style="9"/>
  </cols>
  <sheetData>
    <row r="2" spans="1:11">
      <c r="A2" s="86" t="s">
        <v>113</v>
      </c>
      <c r="B2" s="86"/>
      <c r="C2" s="86"/>
      <c r="D2" s="86"/>
      <c r="E2" s="86"/>
    </row>
    <row r="3" spans="1:11" ht="15.75" thickBot="1">
      <c r="A3" s="27"/>
      <c r="B3" s="27"/>
      <c r="C3" s="27"/>
      <c r="D3" s="27"/>
      <c r="E3" s="27"/>
    </row>
    <row r="4" spans="1:11" ht="15" customHeight="1" thickTop="1">
      <c r="A4" s="87" t="s">
        <v>114</v>
      </c>
      <c r="B4" s="88"/>
      <c r="C4" s="88"/>
      <c r="D4" s="88"/>
      <c r="E4" s="88"/>
      <c r="F4" s="88"/>
      <c r="G4" s="88"/>
      <c r="H4" s="88"/>
      <c r="I4" s="88"/>
      <c r="J4" s="89"/>
      <c r="K4" s="26"/>
    </row>
    <row r="5" spans="1:11">
      <c r="A5" s="90"/>
      <c r="B5" s="91"/>
      <c r="C5" s="91"/>
      <c r="D5" s="91"/>
      <c r="E5" s="91"/>
      <c r="F5" s="91"/>
      <c r="G5" s="91"/>
      <c r="H5" s="91"/>
      <c r="I5" s="91"/>
      <c r="J5" s="92"/>
      <c r="K5" s="26"/>
    </row>
    <row r="6" spans="1:11" ht="15.75" thickBot="1">
      <c r="A6" s="93"/>
      <c r="B6" s="94"/>
      <c r="C6" s="94"/>
      <c r="D6" s="94"/>
      <c r="E6" s="94"/>
      <c r="F6" s="94"/>
      <c r="G6" s="94"/>
      <c r="H6" s="94"/>
      <c r="I6" s="94"/>
      <c r="J6" s="95"/>
      <c r="K6" s="26"/>
    </row>
    <row r="7" spans="1:11" ht="16.5" thickTop="1" thickBot="1"/>
    <row r="8" spans="1:11" ht="19.5" thickTop="1">
      <c r="B8" s="28" t="s">
        <v>119</v>
      </c>
      <c r="C8" s="29" t="s">
        <v>116</v>
      </c>
      <c r="D8" s="30" t="s">
        <v>115</v>
      </c>
      <c r="E8" s="31" t="s">
        <v>112</v>
      </c>
      <c r="G8" s="28" t="s">
        <v>124</v>
      </c>
      <c r="H8" s="29" t="s">
        <v>116</v>
      </c>
      <c r="I8" s="30" t="s">
        <v>115</v>
      </c>
      <c r="J8" s="31" t="s">
        <v>112</v>
      </c>
    </row>
    <row r="9" spans="1:11" ht="16.5">
      <c r="B9" s="37" t="str">
        <f>'Indicadores Gestion de Operacio'!A4</f>
        <v xml:space="preserve">Proporción tiempo en cola </v>
      </c>
      <c r="C9" s="32" t="e">
        <f>'Indicadores Gestion de Operacio'!B4</f>
        <v>#DIV/0!</v>
      </c>
      <c r="D9" s="34">
        <f>eeee/rrr</f>
        <v>0.22222222222222221</v>
      </c>
      <c r="E9" s="39">
        <v>0</v>
      </c>
      <c r="G9" s="37" t="str">
        <f>+'Indicadores Gestion de Calidad'!A4</f>
        <v xml:space="preserve">Proporcion de usuarios incorfomes con el servicio prestado </v>
      </c>
      <c r="H9" s="32" t="e">
        <f>+'Indicadores Gestion de Calidad'!B4</f>
        <v>#DIV/0!</v>
      </c>
      <c r="I9" s="41">
        <v>4.0000000000000001E-3</v>
      </c>
      <c r="J9" s="39">
        <v>0</v>
      </c>
    </row>
    <row r="10" spans="1:11" ht="16.5">
      <c r="B10" s="37" t="str">
        <f>'Indicadores Gestion de Operacio'!A7</f>
        <v>Proporción de usuarios atendidos fuera del tiempo establecido</v>
      </c>
      <c r="C10" s="32" t="e">
        <f>'Indicadores Gestion de Operacio'!B7</f>
        <v>#DIV/0!</v>
      </c>
      <c r="D10" s="34">
        <f>[1]Cuestionario!$B$64/[1]Cuestionario!$B$52</f>
        <v>6.6666666666666666E-2</v>
      </c>
      <c r="E10" s="39">
        <v>0</v>
      </c>
      <c r="G10" s="37" t="str">
        <f>+'Indicadores Gestion de Calidad'!A6</f>
        <v>Proporción de quejas por espera Prolongada</v>
      </c>
      <c r="H10" s="32" t="e">
        <f>+'Indicadores Gestion de Calidad'!B6</f>
        <v>#DIV/0!</v>
      </c>
      <c r="I10" s="41">
        <v>0.02</v>
      </c>
      <c r="J10" s="39">
        <v>0</v>
      </c>
    </row>
    <row r="11" spans="1:11" ht="16.5">
      <c r="B11" s="37" t="str">
        <f>'Indicadores Gestion de Operacio'!A10</f>
        <v>Proporción de citas asignadas atendidas</v>
      </c>
      <c r="C11" s="32" t="e">
        <f>'Indicadores Gestion de Operacio'!B10</f>
        <v>#DIV/0!</v>
      </c>
      <c r="D11" s="34">
        <f>BasiliaCAD/BasiliaCPd</f>
        <v>0.75</v>
      </c>
      <c r="E11" s="39">
        <v>1</v>
      </c>
      <c r="G11" s="37" t="str">
        <f>+'Indicadores Gestion de Calidad'!A7</f>
        <v>Proporción de quejas por Infraestructura deficiente</v>
      </c>
      <c r="H11" s="32" t="e">
        <f>+'Indicadores Gestion de Calidad'!B7</f>
        <v>#DIV/0!</v>
      </c>
      <c r="I11" s="41">
        <v>0</v>
      </c>
      <c r="J11" s="39">
        <v>0</v>
      </c>
    </row>
    <row r="12" spans="1:11" ht="16.5">
      <c r="B12" s="37" t="str">
        <f>'Indicadores Gestion de Operacio'!A13</f>
        <v>Cumplimiento de los requerimientos de personal</v>
      </c>
      <c r="C12" s="32" t="e">
        <f>'Indicadores Gestion de Operacio'!B13</f>
        <v>#DIV/0!</v>
      </c>
      <c r="D12" s="35">
        <v>2</v>
      </c>
      <c r="E12" s="39">
        <v>1</v>
      </c>
      <c r="G12" s="37" t="str">
        <f>+'Indicadores Gestion de Calidad'!A10</f>
        <v>Efectividad de las medidas preventivas</v>
      </c>
      <c r="H12" s="32" t="e">
        <f>IF(BMedidasP="NO","No se toman medidas",'Indicadores Gestion de Calidad'!B10)</f>
        <v>#DIV/0!</v>
      </c>
      <c r="I12" s="42">
        <v>0.75</v>
      </c>
      <c r="J12" s="39">
        <v>1</v>
      </c>
    </row>
    <row r="13" spans="1:11" ht="16.5">
      <c r="B13" s="37" t="str">
        <f>+'Indicadores Gestion de Operacio'!A18</f>
        <v>Proporción de personal capacitado</v>
      </c>
      <c r="C13" s="32" t="e">
        <f>+'Indicadores Gestion de Operacio'!B18</f>
        <v>#DIV/0!</v>
      </c>
      <c r="D13" s="35">
        <v>0.75</v>
      </c>
      <c r="E13" s="39">
        <v>1</v>
      </c>
      <c r="G13" s="37" t="str">
        <f>+'Indicadores Gestion de Calidad'!A11</f>
        <v>Proporción de medidas preventivas evaluadas</v>
      </c>
      <c r="H13" s="32" t="e">
        <f>IF(BMedidasP="NO","No se toman medidas",'Indicadores Gestion de Calidad'!B11)</f>
        <v>#DIV/0!</v>
      </c>
      <c r="I13" s="42">
        <v>1</v>
      </c>
      <c r="J13" s="39">
        <v>1</v>
      </c>
    </row>
    <row r="14" spans="1:11" ht="16.5">
      <c r="B14" s="37" t="str">
        <f>+'Indicadores Gestion de Operacio'!A21</f>
        <v>Proporción recorridos repetitivos</v>
      </c>
      <c r="C14" s="32" t="e">
        <f>+'Indicadores Gestion de Operacio'!B21</f>
        <v>#DIV/0!</v>
      </c>
      <c r="D14" s="35">
        <v>0</v>
      </c>
      <c r="E14" s="39">
        <v>0</v>
      </c>
      <c r="G14" s="37" t="str">
        <f>+'Indicadores Gestion de Calidad'!A12</f>
        <v>Proporcion de medidas preventivas eficientes</v>
      </c>
      <c r="H14" s="32" t="e">
        <f>IF(BMedidasP="NO","No se toman medidas",'Indicadores Gestion de Calidad'!B12)</f>
        <v>#DIV/0!</v>
      </c>
      <c r="I14" s="42">
        <v>1</v>
      </c>
      <c r="J14" s="39">
        <v>1</v>
      </c>
    </row>
    <row r="15" spans="1:11" ht="16.5">
      <c r="B15" s="37" t="str">
        <f>+'Indicadores Gestion de Operacio'!A22</f>
        <v>Porcentaje del tiempo de ciclo destinado a caminatas</v>
      </c>
      <c r="C15" s="75" t="e">
        <f>IF(Cuestionario1!C8="NO","No se tiene tiempo estandar",'Indicadores Gestion de Operacio'!B22)</f>
        <v>#DIV/0!</v>
      </c>
      <c r="D15" s="34">
        <v>0.01</v>
      </c>
      <c r="E15" s="39">
        <v>0</v>
      </c>
      <c r="G15" s="37" t="str">
        <f>+'Indicadores Gestion de Calidad'!A15</f>
        <v>Efectividad de acciones Correctivas</v>
      </c>
      <c r="H15" s="32" t="e">
        <f>IF(BMedidasC="NO","No se toman medidas",'Indicadores Gestion de Calidad'!B15)</f>
        <v>#DIV/0!</v>
      </c>
      <c r="I15" s="41">
        <v>1</v>
      </c>
      <c r="J15" s="39">
        <v>1</v>
      </c>
    </row>
    <row r="16" spans="1:11" ht="16.5">
      <c r="B16" s="37" t="str">
        <f>+'Indicadores Gestion de Operacio'!A24</f>
        <v>Utilización de la Planta Física</v>
      </c>
      <c r="C16" s="32" t="e">
        <f>+'Indicadores Gestion de Operacio'!B24</f>
        <v>#DIV/0!</v>
      </c>
      <c r="D16" s="35">
        <v>0.8</v>
      </c>
      <c r="E16" s="39">
        <v>1</v>
      </c>
      <c r="G16" s="37" t="str">
        <f>+'Indicadores Gestion de Calidad'!A16</f>
        <v>Proporción de quejas resueltas antes de 15 días</v>
      </c>
      <c r="H16" s="32" t="e">
        <f>+'Indicadores Gestion de Calidad'!B16</f>
        <v>#DIV/0!</v>
      </c>
      <c r="I16" s="48">
        <v>1</v>
      </c>
      <c r="J16" s="39">
        <v>1</v>
      </c>
    </row>
    <row r="17" spans="2:10" ht="16.5">
      <c r="B17" s="37" t="str">
        <f>+'Indicadores Gestion de Operacio'!A25</f>
        <v>Proporción de Procesos Consecutivos</v>
      </c>
      <c r="C17" s="32" t="e">
        <f>+'Indicadores Gestion de Operacio'!B25</f>
        <v>#DIV/0!</v>
      </c>
      <c r="D17" s="35">
        <v>1</v>
      </c>
      <c r="E17" s="39">
        <v>1</v>
      </c>
      <c r="G17" s="37" t="str">
        <f>+'Indicadores Gestion de Calidad'!A20</f>
        <v>Proporción de medidas correctivas evaluadas</v>
      </c>
      <c r="H17" s="32" t="e">
        <f>IF(BMedidasC="NO","No se toman medidas",'Indicadores Gestion de Calidad'!B20)</f>
        <v>#DIV/0!</v>
      </c>
      <c r="I17" s="42">
        <v>1</v>
      </c>
      <c r="J17" s="39">
        <v>1</v>
      </c>
    </row>
    <row r="18" spans="2:10" ht="16.5">
      <c r="B18" s="37" t="str">
        <f>+'Indicadores Gestion de Operacio'!A28</f>
        <v>Cumplimiento del tiempo de ciclo</v>
      </c>
      <c r="C18" s="32" t="e">
        <f>+'Indicadores Gestion de Operacio'!B28</f>
        <v>#DIV/0!</v>
      </c>
      <c r="D18" s="35">
        <v>2.37</v>
      </c>
      <c r="E18" s="39">
        <v>1</v>
      </c>
      <c r="G18" s="37" t="str">
        <f>+'Indicadores Gestion de Calidad'!A23</f>
        <v>Capacidad de cubrimiento de la demanda</v>
      </c>
      <c r="H18" s="32" t="e">
        <f>+'Indicadores Gestion de Calidad'!B23</f>
        <v>#DIV/0!</v>
      </c>
      <c r="I18" s="42">
        <v>0.375</v>
      </c>
      <c r="J18" s="39">
        <v>1</v>
      </c>
    </row>
    <row r="19" spans="2:10" ht="16.5">
      <c r="B19" s="37" t="str">
        <f>+'Indicadores Gestion de Operacio'!A33</f>
        <v>Frecuencia de Agotados</v>
      </c>
      <c r="C19" s="32" t="e">
        <f>+'Indicadores Gestion de Operacio'!B33</f>
        <v>#DIV/0!</v>
      </c>
      <c r="D19" s="35">
        <v>0</v>
      </c>
      <c r="E19" s="39">
        <v>0</v>
      </c>
      <c r="G19" s="37" t="str">
        <f>+'Indicadores Gestion de Calidad'!A26</f>
        <v>Oportunidad de la asignación cita medica general</v>
      </c>
      <c r="H19" s="32" t="e">
        <f>IF(BConsultaG="NO","No Aplica",'Indicadores Gestion de Calidad'!B26)</f>
        <v>#DIV/0!</v>
      </c>
      <c r="I19" s="42" t="s">
        <v>134</v>
      </c>
      <c r="J19" s="39">
        <v>0</v>
      </c>
    </row>
    <row r="20" spans="2:10" ht="16.5">
      <c r="B20" s="37" t="str">
        <f>+'Indicadores Gestion de Operacio'!A36</f>
        <v>Porcentaje de cumplimiento de especificaciones de insumos</v>
      </c>
      <c r="C20" s="32" t="e">
        <f>+'Indicadores Gestion de Operacio'!B36</f>
        <v>#DIV/0!</v>
      </c>
      <c r="D20" s="35">
        <v>1</v>
      </c>
      <c r="E20" s="39">
        <v>1</v>
      </c>
      <c r="G20" s="37" t="str">
        <f>+'Indicadores Gestion de Calidad'!A29</f>
        <v>Oportunidad de la asignación cita medica especializada</v>
      </c>
      <c r="H20" s="32" t="e">
        <f>IF(BConsultaE="NO","No Aplica",'Indicadores Gestion de Calidad'!B29)</f>
        <v>#DIV/0!</v>
      </c>
      <c r="I20" s="42">
        <v>6.0000000000000001E-3</v>
      </c>
      <c r="J20" s="39">
        <v>0</v>
      </c>
    </row>
    <row r="21" spans="2:10" ht="17.25" thickBot="1">
      <c r="B21" s="37" t="str">
        <f>+'Indicadores Gestion de Operacio'!A39</f>
        <v>Asertividad en requerimientos de materiales</v>
      </c>
      <c r="C21" s="32" t="e">
        <f>+'Indicadores Gestion de Operacio'!B39</f>
        <v>#DIV/0!</v>
      </c>
      <c r="D21" s="35">
        <v>0.14000000000000001</v>
      </c>
      <c r="E21" s="39">
        <v>1</v>
      </c>
      <c r="G21" s="43" t="str">
        <f>+'Indicadores Gestion de Calidad'!A32</f>
        <v>Cumplimiento del estándar</v>
      </c>
      <c r="H21" s="44" t="e">
        <f>IF(Cuestionario1!C32="NO","Procesos NO estandarizados",'Indicadores Gestion de Calidad'!B32)</f>
        <v>#DIV/0!</v>
      </c>
      <c r="I21" s="45">
        <v>0.5</v>
      </c>
      <c r="J21" s="46">
        <v>1</v>
      </c>
    </row>
    <row r="22" spans="2:10" ht="17.25" thickTop="1">
      <c r="B22" s="37" t="str">
        <f>+'Indicadores Gestion de Operacio'!A42</f>
        <v>Condiciones de almacenaje deficientes</v>
      </c>
      <c r="C22" s="32" t="e">
        <f>+'Indicadores Gestion de Operacio'!B42</f>
        <v>#DIV/0!</v>
      </c>
      <c r="D22" s="35">
        <v>0</v>
      </c>
      <c r="E22" s="39">
        <v>0</v>
      </c>
    </row>
    <row r="23" spans="2:10" ht="16.5">
      <c r="B23" s="37" t="str">
        <f>+'Indicadores Gestion de Operacio'!A45</f>
        <v>Disponibilidad de almacenaje</v>
      </c>
      <c r="C23" s="32" t="e">
        <f>+'Indicadores Gestion de Operacio'!B45</f>
        <v>#DIV/0!</v>
      </c>
      <c r="D23" s="35">
        <v>3.33</v>
      </c>
      <c r="E23" s="39">
        <v>1</v>
      </c>
    </row>
    <row r="24" spans="2:10" ht="16.5">
      <c r="B24" s="37" t="str">
        <f>+'Indicadores Gestion de Operacio'!A48</f>
        <v>Obsolescencia del inventario</v>
      </c>
      <c r="C24" s="32" t="e">
        <f>+'Indicadores Gestion de Operacio'!B48</f>
        <v>#DIV/0!</v>
      </c>
      <c r="D24" s="35">
        <v>0</v>
      </c>
      <c r="E24" s="39">
        <v>0</v>
      </c>
    </row>
    <row r="25" spans="2:10" ht="16.5">
      <c r="B25" s="37" t="str">
        <f>+'Indicadores Gestion de Operacio'!A51</f>
        <v>Porcentaje de Cumplimiento fechas de entrega</v>
      </c>
      <c r="C25" s="32" t="e">
        <f>+'Indicadores Gestion de Operacio'!B51</f>
        <v>#DIV/0!</v>
      </c>
      <c r="D25" s="35">
        <v>1</v>
      </c>
      <c r="E25" s="39">
        <v>1</v>
      </c>
    </row>
    <row r="26" spans="2:10" ht="16.5">
      <c r="B26" s="37" t="str">
        <f>+'Indicadores Gestion de Operacio'!A54</f>
        <v>Porcentaje de cumplimiento de realización de pedidos</v>
      </c>
      <c r="C26" s="32" t="e">
        <f>+'Indicadores Gestion de Operacio'!B54</f>
        <v>#DIV/0!</v>
      </c>
      <c r="D26" s="35">
        <v>1</v>
      </c>
      <c r="E26" s="39">
        <v>1</v>
      </c>
    </row>
    <row r="27" spans="2:10" ht="16.5">
      <c r="B27" s="37" t="str">
        <f>+'Indicadores Gestion de Operacio'!A57</f>
        <v>Existencia de punto de reorden</v>
      </c>
      <c r="C27" s="32">
        <f>+'Indicadores Gestion de Operacio'!B57</f>
        <v>0</v>
      </c>
      <c r="D27" s="35">
        <v>0</v>
      </c>
      <c r="E27" s="39">
        <v>1</v>
      </c>
    </row>
    <row r="28" spans="2:10" ht="17.25" thickBot="1">
      <c r="B28" s="38" t="str">
        <f>+'Indicadores Gestion de Operacio'!A60</f>
        <v>Asertividad en la planeación de la demanda</v>
      </c>
      <c r="C28" s="33" t="e">
        <f>+'Indicadores Gestion de Operacio'!B60</f>
        <v>#DIV/0!</v>
      </c>
      <c r="D28" s="36">
        <v>1.1100000000000001</v>
      </c>
      <c r="E28" s="40">
        <v>1</v>
      </c>
    </row>
    <row r="29" spans="2:10" ht="15.75" thickTop="1"/>
  </sheetData>
  <mergeCells count="2">
    <mergeCell ref="A2:E2"/>
    <mergeCell ref="A4:J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D54"/>
  <sheetViews>
    <sheetView showGridLines="0" tabSelected="1" workbookViewId="0">
      <selection activeCell="G15" sqref="G15"/>
    </sheetView>
  </sheetViews>
  <sheetFormatPr baseColWidth="10" defaultRowHeight="15"/>
  <cols>
    <col min="2" max="2" width="60.42578125" customWidth="1"/>
    <col min="4" max="4" width="55" customWidth="1"/>
  </cols>
  <sheetData>
    <row r="1" spans="2:4" ht="15.75" thickBot="1"/>
    <row r="2" spans="2:4" ht="15" customHeight="1" thickTop="1">
      <c r="B2" s="96" t="s">
        <v>168</v>
      </c>
      <c r="C2" s="97"/>
      <c r="D2" s="98"/>
    </row>
    <row r="3" spans="2:4">
      <c r="B3" s="99"/>
      <c r="C3" s="100"/>
      <c r="D3" s="101"/>
    </row>
    <row r="4" spans="2:4">
      <c r="B4" s="99"/>
      <c r="C4" s="100"/>
      <c r="D4" s="101"/>
    </row>
    <row r="5" spans="2:4" ht="15.75" thickBot="1">
      <c r="B5" s="102"/>
      <c r="C5" s="103"/>
      <c r="D5" s="104"/>
    </row>
    <row r="6" spans="2:4" ht="15.75" thickTop="1">
      <c r="B6" s="74"/>
      <c r="C6" s="74"/>
      <c r="D6" s="74"/>
    </row>
    <row r="7" spans="2:4">
      <c r="B7" s="74"/>
      <c r="C7" s="74"/>
      <c r="D7" s="74"/>
    </row>
    <row r="8" spans="2:4">
      <c r="B8" s="74"/>
      <c r="C8" s="74"/>
      <c r="D8" s="74"/>
    </row>
    <row r="9" spans="2:4">
      <c r="B9" s="52"/>
      <c r="C9" s="52"/>
      <c r="D9" s="52"/>
    </row>
    <row r="10" spans="2:4" ht="22.5" customHeight="1">
      <c r="B10" s="76"/>
    </row>
    <row r="15" spans="2:4" ht="15.75" thickBot="1">
      <c r="D15" s="76"/>
    </row>
    <row r="16" spans="2:4" ht="15.75" thickTop="1">
      <c r="B16" s="77" t="s">
        <v>82</v>
      </c>
      <c r="D16" s="79" t="s">
        <v>128</v>
      </c>
    </row>
    <row r="17" spans="2:4">
      <c r="B17" s="49" t="s">
        <v>10</v>
      </c>
      <c r="D17" s="50" t="s">
        <v>61</v>
      </c>
    </row>
    <row r="18" spans="2:4">
      <c r="B18" s="49" t="s">
        <v>14</v>
      </c>
      <c r="D18" s="50" t="s">
        <v>121</v>
      </c>
    </row>
    <row r="19" spans="2:4">
      <c r="B19" s="49" t="s">
        <v>12</v>
      </c>
      <c r="D19" s="50" t="s">
        <v>122</v>
      </c>
    </row>
    <row r="20" spans="2:4">
      <c r="B20" s="49" t="s">
        <v>3</v>
      </c>
      <c r="D20" s="50" t="s">
        <v>1</v>
      </c>
    </row>
    <row r="21" spans="2:4">
      <c r="B21" s="72" t="s">
        <v>5</v>
      </c>
      <c r="D21" s="70" t="s">
        <v>5</v>
      </c>
    </row>
    <row r="22" spans="2:4">
      <c r="B22" s="59" t="s">
        <v>87</v>
      </c>
      <c r="D22" s="71" t="s">
        <v>87</v>
      </c>
    </row>
    <row r="23" spans="2:4">
      <c r="B23" s="73" t="s">
        <v>129</v>
      </c>
      <c r="D23" s="60" t="s">
        <v>129</v>
      </c>
    </row>
    <row r="24" spans="2:4">
      <c r="B24" s="57" t="s">
        <v>22</v>
      </c>
      <c r="D24" s="56" t="s">
        <v>22</v>
      </c>
    </row>
    <row r="25" spans="2:4">
      <c r="B25" s="49" t="s">
        <v>166</v>
      </c>
      <c r="D25" s="50" t="s">
        <v>166</v>
      </c>
    </row>
    <row r="26" spans="2:4" ht="15.75" thickBot="1">
      <c r="B26" s="54" t="s">
        <v>133</v>
      </c>
      <c r="D26" s="53" t="s">
        <v>133</v>
      </c>
    </row>
    <row r="27" spans="2:4" ht="15.75" thickTop="1">
      <c r="B27" s="78"/>
    </row>
    <row r="28" spans="2:4">
      <c r="B28" s="78"/>
    </row>
    <row r="29" spans="2:4">
      <c r="B29" s="78"/>
    </row>
    <row r="30" spans="2:4">
      <c r="B30" s="78"/>
    </row>
    <row r="31" spans="2:4">
      <c r="B31" s="78"/>
    </row>
    <row r="32" spans="2:4">
      <c r="B32" s="78"/>
    </row>
    <row r="33" spans="2:4">
      <c r="B33" s="78"/>
    </row>
    <row r="34" spans="2:4">
      <c r="B34" s="78"/>
    </row>
    <row r="35" spans="2:4">
      <c r="B35" s="78"/>
    </row>
    <row r="36" spans="2:4">
      <c r="B36" s="78"/>
    </row>
    <row r="37" spans="2:4">
      <c r="B37" s="78"/>
    </row>
    <row r="38" spans="2:4" ht="15.75" thickBot="1">
      <c r="B38" s="78"/>
    </row>
    <row r="39" spans="2:4" ht="15.75" thickTop="1">
      <c r="B39" s="80" t="s">
        <v>167</v>
      </c>
      <c r="D39" s="81" t="s">
        <v>76</v>
      </c>
    </row>
    <row r="40" spans="2:4">
      <c r="B40" s="61" t="s">
        <v>8</v>
      </c>
      <c r="D40" s="51" t="s">
        <v>63</v>
      </c>
    </row>
    <row r="41" spans="2:4">
      <c r="B41" s="61" t="s">
        <v>130</v>
      </c>
      <c r="D41" s="51" t="s">
        <v>64</v>
      </c>
    </row>
    <row r="42" spans="2:4">
      <c r="B42" s="61" t="s">
        <v>25</v>
      </c>
      <c r="D42" s="51" t="s">
        <v>117</v>
      </c>
    </row>
    <row r="43" spans="2:4">
      <c r="B43" s="61" t="s">
        <v>13</v>
      </c>
      <c r="D43" s="51" t="s">
        <v>118</v>
      </c>
    </row>
    <row r="44" spans="2:4">
      <c r="B44" s="61" t="s">
        <v>125</v>
      </c>
      <c r="D44" s="51" t="s">
        <v>69</v>
      </c>
    </row>
    <row r="45" spans="2:4">
      <c r="B45" s="61" t="s">
        <v>126</v>
      </c>
      <c r="D45" s="51" t="s">
        <v>83</v>
      </c>
    </row>
    <row r="46" spans="2:4">
      <c r="B46" s="61" t="s">
        <v>127</v>
      </c>
      <c r="D46" s="51" t="s">
        <v>71</v>
      </c>
    </row>
    <row r="47" spans="2:4">
      <c r="B47" s="62" t="s">
        <v>5</v>
      </c>
      <c r="D47" s="51" t="s">
        <v>73</v>
      </c>
    </row>
    <row r="48" spans="2:4">
      <c r="B48" s="63" t="s">
        <v>87</v>
      </c>
      <c r="D48" s="67" t="s">
        <v>5</v>
      </c>
    </row>
    <row r="49" spans="2:4">
      <c r="B49" s="64" t="s">
        <v>129</v>
      </c>
      <c r="D49" s="68" t="s">
        <v>87</v>
      </c>
    </row>
    <row r="50" spans="2:4">
      <c r="B50" s="65" t="s">
        <v>22</v>
      </c>
      <c r="D50" s="69" t="s">
        <v>129</v>
      </c>
    </row>
    <row r="51" spans="2:4">
      <c r="B51" s="61" t="s">
        <v>166</v>
      </c>
      <c r="D51" s="58" t="s">
        <v>22</v>
      </c>
    </row>
    <row r="52" spans="2:4" ht="15.75" thickBot="1">
      <c r="B52" s="66" t="s">
        <v>133</v>
      </c>
      <c r="D52" s="51" t="s">
        <v>166</v>
      </c>
    </row>
    <row r="53" spans="2:4" ht="16.5" thickTop="1" thickBot="1">
      <c r="D53" s="55" t="s">
        <v>133</v>
      </c>
    </row>
    <row r="54" spans="2:4" ht="15.75" thickTop="1"/>
  </sheetData>
  <mergeCells count="1">
    <mergeCell ref="B2:D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71</vt:i4>
      </vt:variant>
    </vt:vector>
  </HeadingPairs>
  <TitlesOfParts>
    <vt:vector size="79" baseType="lpstr">
      <vt:lpstr>INICIO</vt:lpstr>
      <vt:lpstr>Cuestionario1</vt:lpstr>
      <vt:lpstr>Cuestionario2</vt:lpstr>
      <vt:lpstr>Cuestionario3</vt:lpstr>
      <vt:lpstr>Indicadores Gestion de Operacio</vt:lpstr>
      <vt:lpstr>Indicadores Gestion de Calidad</vt:lpstr>
      <vt:lpstr>Resultado</vt:lpstr>
      <vt:lpstr>Posibles Implicaciones</vt:lpstr>
      <vt:lpstr>AccionesCevaluadas</vt:lpstr>
      <vt:lpstr>Agotados</vt:lpstr>
      <vt:lpstr>AsistencialRequerido</vt:lpstr>
      <vt:lpstr>BasiliaAR</vt:lpstr>
      <vt:lpstr>BConsultaE</vt:lpstr>
      <vt:lpstr>BConsultaG</vt:lpstr>
      <vt:lpstr>BevaluacionMediasP</vt:lpstr>
      <vt:lpstr>BMedidasC</vt:lpstr>
      <vt:lpstr>BMedidasP</vt:lpstr>
      <vt:lpstr>CapacidadFisica</vt:lpstr>
      <vt:lpstr>CapacidadReal</vt:lpstr>
      <vt:lpstr>CitasAtendidasDespuesDia</vt:lpstr>
      <vt:lpstr>CitasAtendidasDia</vt:lpstr>
      <vt:lpstr>CitasAtendidasTurno</vt:lpstr>
      <vt:lpstr>CitasDemandadasMes</vt:lpstr>
      <vt:lpstr>CitasDia</vt:lpstr>
      <vt:lpstr>CitasProgramadasDia</vt:lpstr>
      <vt:lpstr>CitasProgramadasMes</vt:lpstr>
      <vt:lpstr>CitasPronosticadas</vt:lpstr>
      <vt:lpstr>CitasPronosticadasMes</vt:lpstr>
      <vt:lpstr>Correctivos15Dias</vt:lpstr>
      <vt:lpstr>DiasTranscurridos</vt:lpstr>
      <vt:lpstr>DiasTranscurridosE</vt:lpstr>
      <vt:lpstr>Espacio_Disponible</vt:lpstr>
      <vt:lpstr>Espacio_Requerido</vt:lpstr>
      <vt:lpstr>ExisteReorden</vt:lpstr>
      <vt:lpstr>Insumos_Fmes</vt:lpstr>
      <vt:lpstr>Insumos_mes</vt:lpstr>
      <vt:lpstr>Insumos_perdidos</vt:lpstr>
      <vt:lpstr>InsumosAlmacenados</vt:lpstr>
      <vt:lpstr>Inventario</vt:lpstr>
      <vt:lpstr>jornada_hrs</vt:lpstr>
      <vt:lpstr>No.CitasEspecializada</vt:lpstr>
      <vt:lpstr>No.CitasGeneral</vt:lpstr>
      <vt:lpstr>No.CorrectivasAlMes</vt:lpstr>
      <vt:lpstr>No.Correctivaseficientes</vt:lpstr>
      <vt:lpstr>No.EmpleadosActuales</vt:lpstr>
      <vt:lpstr>No.EmpleadosAsistencial</vt:lpstr>
      <vt:lpstr>No.EmpleadosSoporte</vt:lpstr>
      <vt:lpstr>No.Estaciones</vt:lpstr>
      <vt:lpstr>No.Predecesora</vt:lpstr>
      <vt:lpstr>No.PreventivasAlMes</vt:lpstr>
      <vt:lpstr>No.PreventivasEficientes</vt:lpstr>
      <vt:lpstr>No.PreventivasEvaluadas</vt:lpstr>
      <vt:lpstr>No.ProcesosEstandarizados</vt:lpstr>
      <vt:lpstr>No.ProcesosQueCumplenConElEstandar</vt:lpstr>
      <vt:lpstr>No.Quejas</vt:lpstr>
      <vt:lpstr>No.UsuariosMes</vt:lpstr>
      <vt:lpstr>NoHayInsumos_AtencionOK</vt:lpstr>
      <vt:lpstr>Obsoleto</vt:lpstr>
      <vt:lpstr>Pedidos_Cumplen</vt:lpstr>
      <vt:lpstr>Pedidos_Cumples</vt:lpstr>
      <vt:lpstr>Pedidos_OK</vt:lpstr>
      <vt:lpstr>PedidosR_NoLlegan</vt:lpstr>
      <vt:lpstr>PedidosRealizados</vt:lpstr>
      <vt:lpstr>PreventivasCumplenTime</vt:lpstr>
      <vt:lpstr>Quejas15Dias</vt:lpstr>
      <vt:lpstr>QuejasEsperaProlongada</vt:lpstr>
      <vt:lpstr>QuejasInfraestructura</vt:lpstr>
      <vt:lpstr>QuejasVariabilidad</vt:lpstr>
      <vt:lpstr>recorridos</vt:lpstr>
      <vt:lpstr>Recorridos1</vt:lpstr>
      <vt:lpstr>rr</vt:lpstr>
      <vt:lpstr>SiNO</vt:lpstr>
      <vt:lpstr>timeAtencionMedica</vt:lpstr>
      <vt:lpstr>timeciclo</vt:lpstr>
      <vt:lpstr>TimeOperaciones</vt:lpstr>
      <vt:lpstr>TimePromedioDeESpera_Atencion</vt:lpstr>
      <vt:lpstr>TimePromedioQueUsuarioPermanece</vt:lpstr>
      <vt:lpstr>timerecorridos</vt:lpstr>
      <vt:lpstr>TurnosDia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</dc:creator>
  <cp:lastModifiedBy>ANA MARIA</cp:lastModifiedBy>
  <dcterms:created xsi:type="dcterms:W3CDTF">2011-10-08T15:24:40Z</dcterms:created>
  <dcterms:modified xsi:type="dcterms:W3CDTF">2012-05-06T22:30:58Z</dcterms:modified>
</cp:coreProperties>
</file>